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quick\Desktop\power point slides\power calculators\"/>
    </mc:Choice>
  </mc:AlternateContent>
  <bookViews>
    <workbookView xWindow="-12" yWindow="-12" windowWidth="14136" windowHeight="5076" tabRatio="753" firstSheet="2" activeTab="2"/>
  </bookViews>
  <sheets>
    <sheet name="Title" sheetId="4" r:id="rId1"/>
    <sheet name="Instructions" sheetId="7" r:id="rId2"/>
    <sheet name="RLDRAM3 Spec" sheetId="8" r:id="rId3"/>
    <sheet name="RLDRAM3 Config" sheetId="1" r:id="rId4"/>
    <sheet name="System Config" sheetId="2" r:id="rId5"/>
    <sheet name="Power Calcs" sheetId="5" r:id="rId6"/>
    <sheet name="Summary" sheetId="6" r:id="rId7"/>
  </sheets>
  <definedNames>
    <definedName name="_xlnm.Print_Area" localSheetId="1">Instructions!$B$1:$F$38</definedName>
    <definedName name="_xlnm.Print_Area" localSheetId="5">'Power Calcs'!$B$2:$N$10</definedName>
    <definedName name="_xlnm.Print_Area" localSheetId="3">'RLDRAM3 Config'!$A$1:$Q$15</definedName>
    <definedName name="_xlnm.Print_Area" localSheetId="2">'RLDRAM3 Spec'!$B$1:$Y$98</definedName>
    <definedName name="_xlnm.Print_Area" localSheetId="6">Summary!$A$1:$Q$5</definedName>
    <definedName name="_xlnm.Print_Area" localSheetId="4">'System Config'!$A$2:$F$15</definedName>
    <definedName name="_xlnm.Print_Area" localSheetId="0">Title!$A$1:$E$30</definedName>
  </definedNames>
  <calcPr calcId="152511"/>
</workbook>
</file>

<file path=xl/calcChain.xml><?xml version="1.0" encoding="utf-8"?>
<calcChain xmlns="http://schemas.openxmlformats.org/spreadsheetml/2006/main">
  <c r="I1" i="1" l="1"/>
  <c r="C12" i="2"/>
  <c r="AC123" i="8"/>
  <c r="AB123" i="8"/>
  <c r="AA123" i="8"/>
  <c r="AC122" i="8"/>
  <c r="AB122" i="8"/>
  <c r="AA122" i="8"/>
  <c r="AC121" i="8"/>
  <c r="AB121" i="8"/>
  <c r="AA121" i="8"/>
  <c r="AC120" i="8"/>
  <c r="AB120" i="8"/>
  <c r="AA120" i="8"/>
  <c r="AC119" i="8"/>
  <c r="AB119" i="8"/>
  <c r="AA119" i="8"/>
  <c r="AC118" i="8"/>
  <c r="AB118" i="8"/>
  <c r="AA118" i="8"/>
  <c r="AC117" i="8"/>
  <c r="AB117" i="8"/>
  <c r="AA117" i="8"/>
  <c r="AC116" i="8"/>
  <c r="AB116" i="8"/>
  <c r="AA116" i="8"/>
  <c r="AC115" i="8"/>
  <c r="AB115" i="8"/>
  <c r="AA115" i="8"/>
  <c r="AC114" i="8"/>
  <c r="AB114" i="8"/>
  <c r="AA114" i="8"/>
  <c r="AC113" i="8"/>
  <c r="AB113" i="8"/>
  <c r="AA113" i="8"/>
  <c r="AC112" i="8"/>
  <c r="AB112" i="8"/>
  <c r="AA112" i="8"/>
  <c r="AC111" i="8"/>
  <c r="AB111" i="8"/>
  <c r="AA111" i="8"/>
  <c r="AC110" i="8"/>
  <c r="AB110" i="8"/>
  <c r="AA110" i="8"/>
  <c r="AC109" i="8"/>
  <c r="AB109" i="8"/>
  <c r="AA109" i="8"/>
  <c r="AC108" i="8"/>
  <c r="AB108" i="8"/>
  <c r="AA108" i="8"/>
  <c r="AC107" i="8"/>
  <c r="AB107" i="8"/>
  <c r="AA107" i="8"/>
  <c r="AC106" i="8"/>
  <c r="AB106" i="8"/>
  <c r="AA106" i="8"/>
  <c r="AC105" i="8"/>
  <c r="AB105" i="8"/>
  <c r="AA105" i="8"/>
  <c r="AC104" i="8"/>
  <c r="AB104" i="8"/>
  <c r="AA104" i="8"/>
  <c r="AC103" i="8"/>
  <c r="AB103" i="8"/>
  <c r="AA103" i="8"/>
  <c r="AC102" i="8"/>
  <c r="AB102" i="8"/>
  <c r="AA102" i="8"/>
  <c r="AC101" i="8"/>
  <c r="AB101" i="8"/>
  <c r="AA101" i="8"/>
  <c r="AC100" i="8"/>
  <c r="AB100" i="8"/>
  <c r="AA100" i="8"/>
  <c r="AC99" i="8"/>
  <c r="AB99" i="8"/>
  <c r="AA99" i="8"/>
  <c r="AC98" i="8"/>
  <c r="AB98" i="8"/>
  <c r="AA98" i="8"/>
  <c r="AC97" i="8"/>
  <c r="AB97" i="8"/>
  <c r="AA97" i="8"/>
  <c r="AC96" i="8"/>
  <c r="AB96" i="8"/>
  <c r="AA96" i="8"/>
  <c r="AC95" i="8"/>
  <c r="AB95" i="8"/>
  <c r="AA95" i="8"/>
  <c r="AC94" i="8"/>
  <c r="AB94" i="8"/>
  <c r="AA94" i="8"/>
  <c r="AC93" i="8"/>
  <c r="AB93" i="8"/>
  <c r="AA93" i="8"/>
  <c r="AC92" i="8"/>
  <c r="AB92" i="8"/>
  <c r="AA92" i="8"/>
  <c r="AC91" i="8"/>
  <c r="AB91" i="8"/>
  <c r="AA91" i="8"/>
  <c r="AC90" i="8"/>
  <c r="AB90" i="8"/>
  <c r="AA90" i="8"/>
  <c r="AC89" i="8"/>
  <c r="AB89" i="8"/>
  <c r="AA89" i="8"/>
  <c r="AC88" i="8"/>
  <c r="AB88" i="8"/>
  <c r="AA88" i="8"/>
  <c r="AC87" i="8"/>
  <c r="AB87" i="8"/>
  <c r="AA87" i="8"/>
  <c r="AC86" i="8"/>
  <c r="AB86" i="8"/>
  <c r="AA86" i="8"/>
  <c r="AC85" i="8"/>
  <c r="AB85" i="8"/>
  <c r="AA85" i="8"/>
  <c r="AC84" i="8"/>
  <c r="AB84" i="8"/>
  <c r="AA84" i="8"/>
  <c r="AC83" i="8"/>
  <c r="AB83" i="8"/>
  <c r="AA83" i="8"/>
  <c r="AC82" i="8"/>
  <c r="AB82" i="8"/>
  <c r="AA82" i="8"/>
  <c r="AC81" i="8"/>
  <c r="AB81" i="8"/>
  <c r="AA81" i="8"/>
  <c r="AC80" i="8"/>
  <c r="AB80" i="8"/>
  <c r="AA80" i="8"/>
  <c r="AC79" i="8"/>
  <c r="AB79" i="8"/>
  <c r="AA79" i="8"/>
  <c r="AC78" i="8"/>
  <c r="AB78" i="8"/>
  <c r="AA78" i="8"/>
  <c r="AC77" i="8"/>
  <c r="AB77" i="8"/>
  <c r="AA77" i="8"/>
  <c r="AC76" i="8"/>
  <c r="AB76" i="8"/>
  <c r="AA76" i="8"/>
  <c r="Z123" i="8"/>
  <c r="Y123" i="8"/>
  <c r="X123" i="8"/>
  <c r="W123" i="8"/>
  <c r="V123" i="8"/>
  <c r="U123" i="8"/>
  <c r="Z122" i="8"/>
  <c r="Y122" i="8"/>
  <c r="X122" i="8"/>
  <c r="W122" i="8"/>
  <c r="V122" i="8"/>
  <c r="U122" i="8"/>
  <c r="Z121" i="8"/>
  <c r="Y121" i="8"/>
  <c r="X121" i="8"/>
  <c r="W121" i="8"/>
  <c r="V121" i="8"/>
  <c r="U121" i="8"/>
  <c r="Z120" i="8"/>
  <c r="Y120" i="8"/>
  <c r="X120" i="8"/>
  <c r="W120" i="8"/>
  <c r="V120" i="8"/>
  <c r="U120" i="8"/>
  <c r="Z119" i="8"/>
  <c r="Y119" i="8"/>
  <c r="X119" i="8"/>
  <c r="W119" i="8"/>
  <c r="V119" i="8"/>
  <c r="U119" i="8"/>
  <c r="Z118" i="8"/>
  <c r="Y118" i="8"/>
  <c r="X118" i="8"/>
  <c r="AE118" i="8" s="1"/>
  <c r="F96" i="8" s="1"/>
  <c r="W118" i="8"/>
  <c r="V118" i="8"/>
  <c r="U118" i="8"/>
  <c r="Z117" i="8"/>
  <c r="Y117" i="8"/>
  <c r="X117" i="8"/>
  <c r="W117" i="8"/>
  <c r="V117" i="8"/>
  <c r="U117" i="8"/>
  <c r="Z116" i="8"/>
  <c r="Y116" i="8"/>
  <c r="X116" i="8"/>
  <c r="W116" i="8"/>
  <c r="V116" i="8"/>
  <c r="U116" i="8"/>
  <c r="Z115" i="8"/>
  <c r="Y115" i="8"/>
  <c r="X115" i="8"/>
  <c r="W115" i="8"/>
  <c r="V115" i="8"/>
  <c r="U115" i="8"/>
  <c r="Z114" i="8"/>
  <c r="Y114" i="8"/>
  <c r="X114" i="8"/>
  <c r="W114" i="8"/>
  <c r="V114" i="8"/>
  <c r="U114" i="8"/>
  <c r="Z113" i="8"/>
  <c r="Y113" i="8"/>
  <c r="X113" i="8"/>
  <c r="W113" i="8"/>
  <c r="V113" i="8"/>
  <c r="U113" i="8"/>
  <c r="Z112" i="8"/>
  <c r="Y112" i="8"/>
  <c r="X112" i="8"/>
  <c r="W112" i="8"/>
  <c r="V112" i="8"/>
  <c r="U112" i="8"/>
  <c r="Z111" i="8"/>
  <c r="Y111" i="8"/>
  <c r="X111" i="8"/>
  <c r="W111" i="8"/>
  <c r="V111" i="8"/>
  <c r="U111" i="8"/>
  <c r="Z110" i="8"/>
  <c r="Y110" i="8"/>
  <c r="X110" i="8"/>
  <c r="W110" i="8"/>
  <c r="V110" i="8"/>
  <c r="U110" i="8"/>
  <c r="Z109" i="8"/>
  <c r="Y109" i="8"/>
  <c r="X109" i="8"/>
  <c r="W109" i="8"/>
  <c r="V109" i="8"/>
  <c r="U109" i="8"/>
  <c r="Z108" i="8"/>
  <c r="Y108" i="8"/>
  <c r="X108" i="8"/>
  <c r="W108" i="8"/>
  <c r="V108" i="8"/>
  <c r="U108" i="8"/>
  <c r="Z107" i="8"/>
  <c r="Y107" i="8"/>
  <c r="X107" i="8"/>
  <c r="W107" i="8"/>
  <c r="V107" i="8"/>
  <c r="U107" i="8"/>
  <c r="Z106" i="8"/>
  <c r="Y106" i="8"/>
  <c r="X106" i="8"/>
  <c r="W106" i="8"/>
  <c r="V106" i="8"/>
  <c r="U106" i="8"/>
  <c r="Z105" i="8"/>
  <c r="Y105" i="8"/>
  <c r="X105" i="8"/>
  <c r="W105" i="8"/>
  <c r="V105" i="8"/>
  <c r="U105" i="8"/>
  <c r="Z104" i="8"/>
  <c r="Y104" i="8"/>
  <c r="X104" i="8"/>
  <c r="W104" i="8"/>
  <c r="V104" i="8"/>
  <c r="U104" i="8"/>
  <c r="Z103" i="8"/>
  <c r="Y103" i="8"/>
  <c r="X103" i="8"/>
  <c r="W103" i="8"/>
  <c r="V103" i="8"/>
  <c r="U103" i="8"/>
  <c r="Z102" i="8"/>
  <c r="Y102" i="8"/>
  <c r="X102" i="8"/>
  <c r="W102" i="8"/>
  <c r="V102" i="8"/>
  <c r="U102" i="8"/>
  <c r="Z101" i="8"/>
  <c r="Y101" i="8"/>
  <c r="X101" i="8"/>
  <c r="W101" i="8"/>
  <c r="V101" i="8"/>
  <c r="U101" i="8"/>
  <c r="Z100" i="8"/>
  <c r="Y100" i="8"/>
  <c r="X100" i="8"/>
  <c r="W100" i="8"/>
  <c r="V100" i="8"/>
  <c r="U100" i="8"/>
  <c r="Z99" i="8"/>
  <c r="Y99" i="8"/>
  <c r="X99" i="8"/>
  <c r="W99" i="8"/>
  <c r="V99" i="8"/>
  <c r="U99" i="8"/>
  <c r="Z98" i="8"/>
  <c r="Y98" i="8"/>
  <c r="X98" i="8"/>
  <c r="AE98" i="8" s="1"/>
  <c r="W98" i="8"/>
  <c r="V98" i="8"/>
  <c r="U98" i="8"/>
  <c r="Z97" i="8"/>
  <c r="Y97" i="8"/>
  <c r="X97" i="8"/>
  <c r="W97" i="8"/>
  <c r="V97" i="8"/>
  <c r="U97" i="8"/>
  <c r="Z96" i="8"/>
  <c r="Y96" i="8"/>
  <c r="X96" i="8"/>
  <c r="W96" i="8"/>
  <c r="V96" i="8"/>
  <c r="U96" i="8"/>
  <c r="Z95" i="8"/>
  <c r="Y95" i="8"/>
  <c r="X95" i="8"/>
  <c r="W95" i="8"/>
  <c r="V95" i="8"/>
  <c r="U95" i="8"/>
  <c r="Z94" i="8"/>
  <c r="Y94" i="8"/>
  <c r="X94" i="8"/>
  <c r="AE94" i="8" s="1"/>
  <c r="F88" i="8" s="1"/>
  <c r="W94" i="8"/>
  <c r="V94" i="8"/>
  <c r="U94" i="8"/>
  <c r="Z93" i="8"/>
  <c r="Y93" i="8"/>
  <c r="X93" i="8"/>
  <c r="W93" i="8"/>
  <c r="V93" i="8"/>
  <c r="U93" i="8"/>
  <c r="Z92" i="8"/>
  <c r="Y92" i="8"/>
  <c r="X92" i="8"/>
  <c r="AE92" i="8" s="1"/>
  <c r="W92" i="8"/>
  <c r="V92" i="8"/>
  <c r="U92" i="8"/>
  <c r="Z91" i="8"/>
  <c r="Y91" i="8"/>
  <c r="X91" i="8"/>
  <c r="W91" i="8"/>
  <c r="V91" i="8"/>
  <c r="U91" i="8"/>
  <c r="Z90" i="8"/>
  <c r="Y90" i="8"/>
  <c r="X90" i="8"/>
  <c r="W90" i="8"/>
  <c r="V90" i="8"/>
  <c r="U90" i="8"/>
  <c r="Z89" i="8"/>
  <c r="Y89" i="8"/>
  <c r="X89" i="8"/>
  <c r="W89" i="8"/>
  <c r="V89" i="8"/>
  <c r="U89" i="8"/>
  <c r="Z88" i="8"/>
  <c r="Y88" i="8"/>
  <c r="X88" i="8"/>
  <c r="W88" i="8"/>
  <c r="V88" i="8"/>
  <c r="U88" i="8"/>
  <c r="Z87" i="8"/>
  <c r="Y87" i="8"/>
  <c r="X87" i="8"/>
  <c r="W87" i="8"/>
  <c r="V87" i="8"/>
  <c r="U87" i="8"/>
  <c r="Z86" i="8"/>
  <c r="Y86" i="8"/>
  <c r="X86" i="8"/>
  <c r="AE86" i="8" s="1"/>
  <c r="W86" i="8"/>
  <c r="V86" i="8"/>
  <c r="U86" i="8"/>
  <c r="Z85" i="8"/>
  <c r="Y85" i="8"/>
  <c r="X85" i="8"/>
  <c r="W85" i="8"/>
  <c r="V85" i="8"/>
  <c r="U85" i="8"/>
  <c r="Z84" i="8"/>
  <c r="Y84" i="8"/>
  <c r="X84" i="8"/>
  <c r="W84" i="8"/>
  <c r="V84" i="8"/>
  <c r="U84" i="8"/>
  <c r="Z83" i="8"/>
  <c r="Y83" i="8"/>
  <c r="X83" i="8"/>
  <c r="W83" i="8"/>
  <c r="V83" i="8"/>
  <c r="U83" i="8"/>
  <c r="Z82" i="8"/>
  <c r="Y82" i="8"/>
  <c r="X82" i="8"/>
  <c r="AE82" i="8" s="1"/>
  <c r="F84" i="8" s="1"/>
  <c r="W82" i="8"/>
  <c r="V82" i="8"/>
  <c r="U82" i="8"/>
  <c r="Z81" i="8"/>
  <c r="Y81" i="8"/>
  <c r="X81" i="8"/>
  <c r="W81" i="8"/>
  <c r="V81" i="8"/>
  <c r="U81" i="8"/>
  <c r="Z80" i="8"/>
  <c r="Y80" i="8"/>
  <c r="X80" i="8"/>
  <c r="W80" i="8"/>
  <c r="V80" i="8"/>
  <c r="U80" i="8"/>
  <c r="Z79" i="8"/>
  <c r="Y79" i="8"/>
  <c r="X79" i="8"/>
  <c r="W79" i="8"/>
  <c r="V79" i="8"/>
  <c r="U79" i="8"/>
  <c r="Z78" i="8"/>
  <c r="Y78" i="8"/>
  <c r="X78" i="8"/>
  <c r="W78" i="8"/>
  <c r="V78" i="8"/>
  <c r="U78" i="8"/>
  <c r="Z77" i="8"/>
  <c r="Y77" i="8"/>
  <c r="X77" i="8"/>
  <c r="W77" i="8"/>
  <c r="V77" i="8"/>
  <c r="U77" i="8"/>
  <c r="AE123" i="8"/>
  <c r="G97" i="8" s="1"/>
  <c r="AE122" i="8"/>
  <c r="AE121" i="8"/>
  <c r="F97" i="8" s="1"/>
  <c r="AE120" i="8"/>
  <c r="G96" i="8" s="1"/>
  <c r="AE119" i="8"/>
  <c r="AE117" i="8"/>
  <c r="G95" i="8" s="1"/>
  <c r="AE116" i="8"/>
  <c r="AE115" i="8"/>
  <c r="F95" i="8" s="1"/>
  <c r="AE114" i="8"/>
  <c r="G94" i="8" s="1"/>
  <c r="AE113" i="8"/>
  <c r="AE112" i="8"/>
  <c r="F94" i="8" s="1"/>
  <c r="AE111" i="8"/>
  <c r="G93" i="8" s="1"/>
  <c r="AE110" i="8"/>
  <c r="AE109" i="8"/>
  <c r="F93" i="8" s="1"/>
  <c r="AE108" i="8"/>
  <c r="G92" i="8" s="1"/>
  <c r="AE107" i="8"/>
  <c r="AE106" i="8"/>
  <c r="F92" i="8" s="1"/>
  <c r="AE105" i="8"/>
  <c r="G91" i="8" s="1"/>
  <c r="AE104" i="8"/>
  <c r="AE103" i="8"/>
  <c r="F91" i="8" s="1"/>
  <c r="AE102" i="8"/>
  <c r="G90" i="8" s="1"/>
  <c r="AE101" i="8"/>
  <c r="AE100" i="8"/>
  <c r="F90" i="8" s="1"/>
  <c r="AE99" i="8"/>
  <c r="G89" i="8" s="1"/>
  <c r="AE97" i="8"/>
  <c r="F89" i="8" s="1"/>
  <c r="AE96" i="8"/>
  <c r="G88" i="8" s="1"/>
  <c r="AE95" i="8"/>
  <c r="AE93" i="8"/>
  <c r="G87" i="8" s="1"/>
  <c r="AE91" i="8"/>
  <c r="F87" i="8" s="1"/>
  <c r="AE90" i="8"/>
  <c r="G86" i="8" s="1"/>
  <c r="AE89" i="8"/>
  <c r="AE88" i="8"/>
  <c r="F86" i="8" s="1"/>
  <c r="AE87" i="8"/>
  <c r="G85" i="8" s="1"/>
  <c r="AE85" i="8"/>
  <c r="F85" i="8" s="1"/>
  <c r="AE84" i="8"/>
  <c r="G84" i="8" s="1"/>
  <c r="AE83" i="8"/>
  <c r="AE81" i="8"/>
  <c r="G83" i="8" s="1"/>
  <c r="AE80" i="8"/>
  <c r="AE79" i="8"/>
  <c r="F83" i="8" s="1"/>
  <c r="AE78" i="8"/>
  <c r="G82" i="8" s="1"/>
  <c r="AE77" i="8"/>
  <c r="Z76" i="8"/>
  <c r="Z71" i="8"/>
  <c r="Z73" i="8" s="1"/>
  <c r="Z75" i="8" s="1"/>
  <c r="Y76" i="8"/>
  <c r="X76" i="8"/>
  <c r="W76" i="8"/>
  <c r="V76" i="8"/>
  <c r="U76" i="8"/>
  <c r="Z63" i="8"/>
  <c r="AC63" i="8"/>
  <c r="AB63" i="8"/>
  <c r="AA63" i="8"/>
  <c r="Y63" i="8"/>
  <c r="X63" i="8"/>
  <c r="W63" i="8"/>
  <c r="V63" i="8"/>
  <c r="U63" i="8"/>
  <c r="AC71" i="8"/>
  <c r="AB71" i="8"/>
  <c r="AB73" i="8" s="1"/>
  <c r="AB75" i="8" s="1"/>
  <c r="AA71" i="8"/>
  <c r="AA73" i="8" s="1"/>
  <c r="AA75" i="8" s="1"/>
  <c r="Y71" i="8"/>
  <c r="Y73" i="8" s="1"/>
  <c r="Y75" i="8" s="1"/>
  <c r="X71" i="8"/>
  <c r="X73" i="8" s="1"/>
  <c r="X75" i="8" s="1"/>
  <c r="W71" i="8"/>
  <c r="W73" i="8" s="1"/>
  <c r="W75" i="8" s="1"/>
  <c r="V71" i="8"/>
  <c r="V73" i="8" s="1"/>
  <c r="V75" i="8" s="1"/>
  <c r="U71" i="8"/>
  <c r="U73" i="8" s="1"/>
  <c r="U75" i="8" s="1"/>
  <c r="AC70" i="8"/>
  <c r="AC72" i="8" s="1"/>
  <c r="AB70" i="8"/>
  <c r="AB72" i="8" s="1"/>
  <c r="AB74" i="8" s="1"/>
  <c r="AA70" i="8"/>
  <c r="AA72" i="8" s="1"/>
  <c r="AA74" i="8" s="1"/>
  <c r="Z70" i="8"/>
  <c r="Z72" i="8" s="1"/>
  <c r="Z74" i="8" s="1"/>
  <c r="Y70" i="8"/>
  <c r="Y72" i="8" s="1"/>
  <c r="Y74" i="8" s="1"/>
  <c r="X70" i="8"/>
  <c r="X72" i="8" s="1"/>
  <c r="X74" i="8" s="1"/>
  <c r="W70" i="8"/>
  <c r="W72" i="8" s="1"/>
  <c r="W74" i="8" s="1"/>
  <c r="V70" i="8"/>
  <c r="V72" i="8" s="1"/>
  <c r="V74" i="8" s="1"/>
  <c r="U70" i="8"/>
  <c r="U72" i="8" s="1"/>
  <c r="U74" i="8" s="1"/>
  <c r="AC69" i="8"/>
  <c r="AB69" i="8"/>
  <c r="AA69" i="8"/>
  <c r="Z69" i="8"/>
  <c r="Y69" i="8"/>
  <c r="X69" i="8"/>
  <c r="W69" i="8"/>
  <c r="V69" i="8"/>
  <c r="U69" i="8"/>
  <c r="AC68" i="8"/>
  <c r="AB68" i="8"/>
  <c r="AA68" i="8"/>
  <c r="Z68" i="8"/>
  <c r="Y68" i="8"/>
  <c r="X68" i="8"/>
  <c r="W68" i="8"/>
  <c r="V68" i="8"/>
  <c r="U68" i="8"/>
  <c r="AC67" i="8"/>
  <c r="AB67" i="8"/>
  <c r="AA67" i="8"/>
  <c r="Z67" i="8"/>
  <c r="Y67" i="8"/>
  <c r="X67" i="8"/>
  <c r="W67" i="8"/>
  <c r="V67" i="8"/>
  <c r="U67" i="8"/>
  <c r="AC66" i="8"/>
  <c r="AB66" i="8"/>
  <c r="AA66" i="8"/>
  <c r="Z66" i="8"/>
  <c r="Y66" i="8"/>
  <c r="X66" i="8"/>
  <c r="W66" i="8"/>
  <c r="V66" i="8"/>
  <c r="U66" i="8"/>
  <c r="Z65" i="8"/>
  <c r="X65" i="8"/>
  <c r="W65" i="8"/>
  <c r="V65" i="8"/>
  <c r="U65" i="8"/>
  <c r="AE76" i="8" l="1"/>
  <c r="F82" i="8" s="1"/>
  <c r="AE71" i="8"/>
  <c r="AE66" i="8"/>
  <c r="AE68" i="8"/>
  <c r="AE63" i="8"/>
  <c r="AE67" i="8"/>
  <c r="AE69" i="8"/>
  <c r="AC74" i="8"/>
  <c r="AE74" i="8" s="1"/>
  <c r="F79" i="8" s="1"/>
  <c r="AE72" i="8"/>
  <c r="F77" i="8" s="1"/>
  <c r="AE70" i="8"/>
  <c r="AC73" i="8"/>
  <c r="AC75" i="8" l="1"/>
  <c r="AE75" i="8" s="1"/>
  <c r="F80" i="8" s="1"/>
  <c r="AE73" i="8"/>
  <c r="F78" i="8" s="1"/>
  <c r="AF65" i="8" l="1"/>
  <c r="C28" i="1"/>
  <c r="AC65" i="8"/>
  <c r="AB65" i="8"/>
  <c r="AA65" i="8"/>
  <c r="Y65" i="8"/>
  <c r="B47" i="5"/>
  <c r="B48" i="5"/>
  <c r="I12" i="6"/>
  <c r="J12" i="6"/>
  <c r="I17" i="5"/>
  <c r="B52" i="5"/>
  <c r="D52" i="5"/>
  <c r="B53" i="5"/>
  <c r="D53" i="5"/>
  <c r="D47" i="5"/>
  <c r="E13" i="2"/>
  <c r="E11" i="2"/>
  <c r="K1" i="1"/>
  <c r="M1" i="1"/>
  <c r="B50" i="5" s="1"/>
  <c r="D50" i="5" s="1"/>
  <c r="B49" i="5"/>
  <c r="G3" i="1"/>
  <c r="C9" i="1"/>
  <c r="D14" i="5" s="1"/>
  <c r="C7" i="1"/>
  <c r="C8" i="1"/>
  <c r="F71" i="8"/>
  <c r="C19" i="1" s="1"/>
  <c r="F72" i="8"/>
  <c r="C20" i="1" s="1"/>
  <c r="F73" i="8"/>
  <c r="C21" i="1" s="1"/>
  <c r="F74" i="8"/>
  <c r="C22" i="1" s="1"/>
  <c r="F75" i="8"/>
  <c r="C23" i="1" s="1"/>
  <c r="C30" i="1"/>
  <c r="D30" i="1"/>
  <c r="C31" i="1"/>
  <c r="D31" i="1"/>
  <c r="C34" i="1"/>
  <c r="D34" i="1"/>
  <c r="C32" i="1"/>
  <c r="D32" i="1"/>
  <c r="C33" i="1"/>
  <c r="D33" i="1"/>
  <c r="C35" i="1"/>
  <c r="D35" i="1"/>
  <c r="C36" i="1"/>
  <c r="D36" i="1"/>
  <c r="B54" i="5"/>
  <c r="D48" i="5"/>
  <c r="D13" i="5"/>
  <c r="I15" i="6" l="1"/>
  <c r="I16" i="6" s="1"/>
  <c r="I17" i="6" s="1"/>
  <c r="A5" i="6"/>
  <c r="B6" i="5"/>
  <c r="D12" i="5"/>
  <c r="AE65" i="8"/>
  <c r="B46" i="5" s="1"/>
  <c r="F76" i="8"/>
  <c r="C24" i="1" s="1"/>
  <c r="C26" i="1"/>
  <c r="C25" i="1"/>
  <c r="C27" i="1"/>
  <c r="J15" i="6" s="1"/>
  <c r="E10" i="2"/>
  <c r="E9" i="2"/>
  <c r="D24" i="5"/>
  <c r="D20" i="5"/>
  <c r="D37" i="5"/>
  <c r="D36" i="5"/>
  <c r="D39" i="5"/>
  <c r="H39" i="5" s="1"/>
  <c r="D33" i="5"/>
  <c r="H33" i="5" s="1"/>
  <c r="D34" i="5"/>
  <c r="D38" i="5"/>
  <c r="H38" i="5" s="1"/>
  <c r="D26" i="5"/>
  <c r="H26" i="5" s="1"/>
  <c r="D22" i="5"/>
  <c r="D27" i="5"/>
  <c r="H27" i="5" s="1"/>
  <c r="D21" i="5"/>
  <c r="H21" i="5" s="1"/>
  <c r="D25" i="5"/>
  <c r="D23" i="5"/>
  <c r="H23" i="5" s="1"/>
  <c r="D32" i="5"/>
  <c r="D35" i="5"/>
  <c r="H35" i="5" s="1"/>
  <c r="L35" i="5" l="1"/>
  <c r="H11" i="6" s="1"/>
  <c r="L23" i="5"/>
  <c r="G11" i="6" s="1"/>
  <c r="L21" i="5"/>
  <c r="G10" i="6" s="1"/>
  <c r="L38" i="5"/>
  <c r="H14" i="6" s="1"/>
  <c r="L33" i="5"/>
  <c r="H10" i="6" s="1"/>
  <c r="L27" i="5"/>
  <c r="G15" i="6" s="1"/>
  <c r="L26" i="5"/>
  <c r="G14" i="6" s="1"/>
  <c r="L39" i="5"/>
  <c r="H15" i="6" s="1"/>
  <c r="J14" i="6"/>
  <c r="J16" i="6" s="1"/>
  <c r="J17" i="6" s="1"/>
  <c r="H37" i="5"/>
  <c r="L37" i="5" s="1"/>
  <c r="H13" i="6" s="1"/>
  <c r="H25" i="5"/>
  <c r="L25" i="5" s="1"/>
  <c r="G13" i="6" s="1"/>
  <c r="H12" i="6" l="1"/>
  <c r="G12" i="6"/>
  <c r="H16" i="6"/>
  <c r="H17" i="6" s="1"/>
  <c r="G16" i="6"/>
  <c r="G17" i="6" s="1"/>
  <c r="L29" i="5"/>
  <c r="L41" i="5"/>
</calcChain>
</file>

<file path=xl/sharedStrings.xml><?xml version="1.0" encoding="utf-8"?>
<sst xmlns="http://schemas.openxmlformats.org/spreadsheetml/2006/main" count="602" uniqueCount="275">
  <si>
    <t>Total DRAM Power Consumed</t>
  </si>
  <si>
    <t>Power Calcs tab</t>
  </si>
  <si>
    <t>Summary tab</t>
  </si>
  <si>
    <t>mW</t>
  </si>
  <si>
    <t>MHz</t>
  </si>
  <si>
    <t>V</t>
  </si>
  <si>
    <t>mA</t>
  </si>
  <si>
    <t>THIS SPREADSHEET IS FOR ESTIMATING PURPOSES ONLY. ANY INFORMATION PROVIDED HEREIN IS PROVIDED "AS IS" AND WITHOUT WARRANTIES OF ANY KIND.  MICRON WARRANTS ONLY THAT ITS PRODUCTS COMPLY WITH MICRON'S SPECIFICATION SHEET FOR THE PRODUCT AT THE TIME OF DELIVERY; PROVIDED THAT DEVIATIONS FROM SPECIFICATIONS WHICH DO NOT MATERIALLY AFFECT FORM, FIT OR FUNCTION OF SUCH PRODUCT IN THE SYSTEM AND CONFIGURATION IN OR FOR WHICH IT IS INITIALLY INSTALLED OR QUALIFIED BY CUSTOMER SHALL NOT BE DEEMED TO CONSTITUTE FAILURE TO COMPLY WITH SUCH SPECIFICATIONS.</t>
  </si>
  <si>
    <t>SEE MICRON'S STANDARD TERMS AND CONDITIONS OF SALE FOR COMPLETE WARRANTY DETAILS.</t>
  </si>
  <si>
    <t>File Name</t>
  </si>
  <si>
    <t>Revision</t>
  </si>
  <si>
    <t>Date</t>
  </si>
  <si>
    <t>Author</t>
  </si>
  <si>
    <t>Company</t>
  </si>
  <si>
    <t>E-Mail</t>
  </si>
  <si>
    <t>Description</t>
  </si>
  <si>
    <t>Disclaimer</t>
  </si>
  <si>
    <t>Micron Technology, Inc.</t>
  </si>
  <si>
    <t>:</t>
  </si>
  <si>
    <t>Density</t>
  </si>
  <si>
    <t>Speed Grade</t>
  </si>
  <si>
    <t>Value</t>
  </si>
  <si>
    <t>Units</t>
  </si>
  <si>
    <t>Parameter</t>
  </si>
  <si>
    <t>Condition</t>
  </si>
  <si>
    <t>DRAM Density</t>
  </si>
  <si>
    <t>Device</t>
  </si>
  <si>
    <t>IO</t>
  </si>
  <si>
    <t>Limitations</t>
  </si>
  <si>
    <t>Inputs are required for all densities and speed grades that may be chosen.</t>
  </si>
  <si>
    <t>System VDD</t>
  </si>
  <si>
    <t>All rights reserved.</t>
  </si>
  <si>
    <t>Instructions for Use</t>
  </si>
  <si>
    <t>No inputs are required for this tab. It contains some of the detail calculations that provide information into the Summary tab. It can be used as a reference for further understanding the calculator, or you may jump straight to the Summary page for the final answer.</t>
  </si>
  <si>
    <t>System CK frequency</t>
  </si>
  <si>
    <t>Worst-Case Power Based on Data Sheet</t>
  </si>
  <si>
    <t>Maximum VDD</t>
  </si>
  <si>
    <t>Minimum VDD</t>
  </si>
  <si>
    <t>IDD4R</t>
  </si>
  <si>
    <t>IDD4W</t>
  </si>
  <si>
    <t>576Mb</t>
  </si>
  <si>
    <t>x18</t>
  </si>
  <si>
    <t>x36</t>
  </si>
  <si>
    <t>DQs per RLDRAM</t>
  </si>
  <si>
    <t>Maximum VEXT</t>
  </si>
  <si>
    <t>Minimum VEXT</t>
  </si>
  <si>
    <t>Standby Current</t>
  </si>
  <si>
    <t>ISB1</t>
  </si>
  <si>
    <t>ISB2</t>
  </si>
  <si>
    <t>Active Standby Current</t>
  </si>
  <si>
    <t>IDD1</t>
  </si>
  <si>
    <t>IDD2</t>
  </si>
  <si>
    <t>IDD3</t>
  </si>
  <si>
    <t>IREF1</t>
  </si>
  <si>
    <t>IREF2</t>
  </si>
  <si>
    <t>IDD2W</t>
  </si>
  <si>
    <t>IDD8W</t>
  </si>
  <si>
    <t>Burst Refresh Current</t>
  </si>
  <si>
    <t>Distributed Refresh Current</t>
  </si>
  <si>
    <t>Vext</t>
  </si>
  <si>
    <t>x36 Vdd</t>
  </si>
  <si>
    <t>NA</t>
  </si>
  <si>
    <r>
      <t>Maximum V</t>
    </r>
    <r>
      <rPr>
        <sz val="8"/>
        <rFont val="Arial"/>
        <family val="2"/>
      </rPr>
      <t>EXT</t>
    </r>
  </si>
  <si>
    <r>
      <t>Minimum V</t>
    </r>
    <r>
      <rPr>
        <sz val="8"/>
        <rFont val="Arial"/>
        <family val="2"/>
      </rPr>
      <t>EXT</t>
    </r>
  </si>
  <si>
    <r>
      <t>Maximum V</t>
    </r>
    <r>
      <rPr>
        <sz val="8"/>
        <rFont val="Arial"/>
        <family val="2"/>
      </rPr>
      <t>DDQ</t>
    </r>
  </si>
  <si>
    <r>
      <t>Minimum V</t>
    </r>
    <r>
      <rPr>
        <sz val="8"/>
        <rFont val="Arial"/>
        <family val="2"/>
      </rPr>
      <t>DDQ</t>
    </r>
  </si>
  <si>
    <r>
      <t>Maximum V</t>
    </r>
    <r>
      <rPr>
        <sz val="8"/>
        <rFont val="Arial"/>
        <family val="2"/>
      </rPr>
      <t>REF</t>
    </r>
  </si>
  <si>
    <r>
      <t>Minimum V</t>
    </r>
    <r>
      <rPr>
        <sz val="8"/>
        <rFont val="Arial"/>
        <family val="2"/>
      </rPr>
      <t>REF</t>
    </r>
  </si>
  <si>
    <r>
      <t>Minimum V</t>
    </r>
    <r>
      <rPr>
        <sz val="8"/>
        <rFont val="Arial"/>
        <family val="2"/>
      </rPr>
      <t>DD</t>
    </r>
  </si>
  <si>
    <r>
      <t>Maximum V</t>
    </r>
    <r>
      <rPr>
        <sz val="8"/>
        <rFont val="Arial"/>
        <family val="2"/>
      </rPr>
      <t>DD</t>
    </r>
  </si>
  <si>
    <r>
      <t>Maximum V</t>
    </r>
    <r>
      <rPr>
        <sz val="8"/>
        <rFont val="Arial"/>
        <family val="2"/>
      </rPr>
      <t>TT</t>
    </r>
  </si>
  <si>
    <r>
      <t>Minimum V</t>
    </r>
    <r>
      <rPr>
        <sz val="8"/>
        <rFont val="Arial"/>
        <family val="2"/>
      </rPr>
      <t>TT</t>
    </r>
  </si>
  <si>
    <r>
      <t>I</t>
    </r>
    <r>
      <rPr>
        <sz val="8"/>
        <rFont val="Arial"/>
        <family val="2"/>
      </rPr>
      <t>SB1</t>
    </r>
  </si>
  <si>
    <r>
      <t>I</t>
    </r>
    <r>
      <rPr>
        <sz val="8"/>
        <rFont val="Arial"/>
        <family val="2"/>
      </rPr>
      <t>SB2</t>
    </r>
  </si>
  <si>
    <r>
      <t>I</t>
    </r>
    <r>
      <rPr>
        <sz val="8"/>
        <rFont val="Arial"/>
        <family val="2"/>
      </rPr>
      <t>DD1</t>
    </r>
  </si>
  <si>
    <r>
      <t>I</t>
    </r>
    <r>
      <rPr>
        <sz val="8"/>
        <rFont val="Arial"/>
        <family val="2"/>
      </rPr>
      <t>DD2</t>
    </r>
  </si>
  <si>
    <r>
      <t>I</t>
    </r>
    <r>
      <rPr>
        <sz val="8"/>
        <rFont val="Arial"/>
        <family val="2"/>
      </rPr>
      <t>DD3</t>
    </r>
  </si>
  <si>
    <r>
      <t>I</t>
    </r>
    <r>
      <rPr>
        <sz val="8"/>
        <rFont val="Arial"/>
        <family val="2"/>
      </rPr>
      <t>REF1</t>
    </r>
  </si>
  <si>
    <r>
      <t>I</t>
    </r>
    <r>
      <rPr>
        <sz val="8"/>
        <rFont val="Arial"/>
        <family val="2"/>
      </rPr>
      <t>REF2</t>
    </r>
  </si>
  <si>
    <r>
      <t>I</t>
    </r>
    <r>
      <rPr>
        <sz val="8"/>
        <rFont val="Arial"/>
        <family val="2"/>
      </rPr>
      <t>DD2W</t>
    </r>
  </si>
  <si>
    <r>
      <t>I</t>
    </r>
    <r>
      <rPr>
        <sz val="8"/>
        <rFont val="Arial"/>
        <family val="2"/>
      </rPr>
      <t>DD4W</t>
    </r>
  </si>
  <si>
    <r>
      <t>I</t>
    </r>
    <r>
      <rPr>
        <sz val="8"/>
        <rFont val="Arial"/>
        <family val="2"/>
      </rPr>
      <t>DD8W</t>
    </r>
  </si>
  <si>
    <t>ODT</t>
  </si>
  <si>
    <t>VddQ</t>
  </si>
  <si>
    <t>Burst Length</t>
  </si>
  <si>
    <t>Burst of 2 Operational Current</t>
  </si>
  <si>
    <t>Burst of 4 Operational Current</t>
  </si>
  <si>
    <t>Burst of 8 Operational Current</t>
  </si>
  <si>
    <t>Burst of 2 Maximum Write Current</t>
  </si>
  <si>
    <t>Burst of 4 Maximum Write Current</t>
  </si>
  <si>
    <t>Burst of 8 Maximum Write Current</t>
  </si>
  <si>
    <t>Burst of 2 Maximum Read Current</t>
  </si>
  <si>
    <t>Burst of 4 Maximum Read Current</t>
  </si>
  <si>
    <t>Burst of 8 Maximum Read Current</t>
  </si>
  <si>
    <t>IDD2R</t>
  </si>
  <si>
    <t>IDD8R</t>
  </si>
  <si>
    <r>
      <t>I</t>
    </r>
    <r>
      <rPr>
        <sz val="8"/>
        <rFont val="Arial"/>
        <family val="2"/>
      </rPr>
      <t>DD2R</t>
    </r>
  </si>
  <si>
    <r>
      <t>I</t>
    </r>
    <r>
      <rPr>
        <sz val="8"/>
        <rFont val="Arial"/>
        <family val="2"/>
      </rPr>
      <t>DD4R</t>
    </r>
  </si>
  <si>
    <r>
      <t>I</t>
    </r>
    <r>
      <rPr>
        <sz val="8"/>
        <rFont val="Arial"/>
        <family val="2"/>
      </rPr>
      <t>DD8R</t>
    </r>
  </si>
  <si>
    <t>System VEXT</t>
  </si>
  <si>
    <t>Burst length (Self extracted)</t>
  </si>
  <si>
    <t>Vdd</t>
  </si>
  <si>
    <t>Pwc(ACT_STBY)</t>
  </si>
  <si>
    <r>
      <t>I</t>
    </r>
    <r>
      <rPr>
        <sz val="8"/>
        <rFont val="Arial"/>
        <family val="2"/>
      </rPr>
      <t>DD</t>
    </r>
  </si>
  <si>
    <r>
      <t>I</t>
    </r>
    <r>
      <rPr>
        <sz val="8"/>
        <rFont val="Arial"/>
        <family val="2"/>
      </rPr>
      <t>DDW</t>
    </r>
  </si>
  <si>
    <r>
      <t>I</t>
    </r>
    <r>
      <rPr>
        <sz val="8"/>
        <rFont val="Arial"/>
        <family val="2"/>
      </rPr>
      <t>DDR</t>
    </r>
  </si>
  <si>
    <t>Maximum Write Current</t>
  </si>
  <si>
    <t>Maximum Read Current</t>
  </si>
  <si>
    <t>Read power</t>
  </si>
  <si>
    <t>Power used during idle standby</t>
  </si>
  <si>
    <t>Power used during active standby</t>
  </si>
  <si>
    <t>Power used during distributed refresh</t>
  </si>
  <si>
    <t>Power to complete burst refreshes</t>
  </si>
  <si>
    <t>Power for single read or write access per tRC</t>
  </si>
  <si>
    <t>Write power</t>
  </si>
  <si>
    <t>Total RD/WR</t>
  </si>
  <si>
    <t xml:space="preserve"> Total Standby/Refresh  Power</t>
  </si>
  <si>
    <t>No inputs are required for this tab. It contains a summary of the power used by the RLDRAM.</t>
  </si>
  <si>
    <t>Capacitive Load on the Data Bus</t>
  </si>
  <si>
    <t>pF</t>
  </si>
  <si>
    <t>frequency derating</t>
  </si>
  <si>
    <t>R;W ratio factor</t>
  </si>
  <si>
    <t>W:R ratio factor</t>
  </si>
  <si>
    <t>alternative</t>
  </si>
  <si>
    <t>all switching</t>
  </si>
  <si>
    <t>Worst-Case/Maximum numbers are shown for VddQ and Vtt</t>
  </si>
  <si>
    <t>Note:  Minimum refresh rate is assumed.  Remaining % is considered to be active standby.</t>
  </si>
  <si>
    <t>Read</t>
  </si>
  <si>
    <t>Write</t>
  </si>
  <si>
    <t>Stand-by</t>
  </si>
  <si>
    <t>Vtt</t>
  </si>
  <si>
    <r>
      <t xml:space="preserve">Average </t>
    </r>
    <r>
      <rPr>
        <b/>
        <sz val="12"/>
        <rFont val="Arial"/>
        <family val="2"/>
      </rPr>
      <t>Power Consumption Summary</t>
    </r>
  </si>
  <si>
    <t>rldramsupport@micron.com</t>
  </si>
  <si>
    <t>Pwc(IDLE_STBY)</t>
  </si>
  <si>
    <t>Device Width</t>
  </si>
  <si>
    <t>Pds(IDLE_STBY)</t>
  </si>
  <si>
    <t>Pds(ACT_STBY)</t>
  </si>
  <si>
    <t>Pds(REF_BRST)</t>
  </si>
  <si>
    <t>Pds(REF_DST)</t>
  </si>
  <si>
    <t>Pds(OPP)</t>
  </si>
  <si>
    <t>Pds(WR)</t>
  </si>
  <si>
    <t>Pds(RD)</t>
  </si>
  <si>
    <t>Psch(IDLE_STBY)</t>
  </si>
  <si>
    <t>Psch(ACT_STBY)</t>
  </si>
  <si>
    <t>Psch(REF_BRST)</t>
  </si>
  <si>
    <t>Psch(REF_DST)</t>
  </si>
  <si>
    <t>Psch(OPP)</t>
  </si>
  <si>
    <t>Psch(WR)</t>
  </si>
  <si>
    <t>Psch(RD)</t>
  </si>
  <si>
    <t>Psys(IDLE_STBY)</t>
  </si>
  <si>
    <t>Psys(ACT_STBY)</t>
  </si>
  <si>
    <t>Psys(REF_BRST)</t>
  </si>
  <si>
    <t>Psys(REF_DST)</t>
  </si>
  <si>
    <t>Psys(OPP)</t>
  </si>
  <si>
    <t>Psys(WR)</t>
  </si>
  <si>
    <t>Psys(RD)</t>
  </si>
  <si>
    <t>Active Power</t>
  </si>
  <si>
    <t>Pds(ACT)</t>
  </si>
  <si>
    <t>Psch(ACT)</t>
  </si>
  <si>
    <t>Psys(ACT)</t>
  </si>
  <si>
    <t>Power Derated for Databus Usage Conditions Input into This Model</t>
  </si>
  <si>
    <r>
      <t>Power Scaled for Actual System Conditions (CK Frequency, and Vext</t>
    </r>
    <r>
      <rPr>
        <b/>
        <sz val="8"/>
        <color indexed="9"/>
        <rFont val="Arial"/>
        <family val="2"/>
      </rPr>
      <t>)</t>
    </r>
  </si>
  <si>
    <r>
      <t>Power Scaled for Actual System Conditions (CK Frequency, and Vdd</t>
    </r>
    <r>
      <rPr>
        <b/>
        <sz val="8"/>
        <color indexed="9"/>
        <rFont val="Arial"/>
        <family val="2"/>
      </rPr>
      <t>)</t>
    </r>
  </si>
  <si>
    <t>Psys(REF)</t>
  </si>
  <si>
    <t>Psys(STBY)</t>
  </si>
  <si>
    <t>% of READs on Databus</t>
  </si>
  <si>
    <t>% of idle cycles on databus which are terminating write data to another DRAM</t>
  </si>
  <si>
    <t>% of idle cycles on databus which are terminating read data from another DRAM</t>
  </si>
  <si>
    <t>% of WRITEs on Databus</t>
  </si>
  <si>
    <t>Must be using ODT</t>
  </si>
  <si>
    <t>Psys(RD) **</t>
  </si>
  <si>
    <t>Psys(WR)*</t>
  </si>
  <si>
    <t>Notes:</t>
  </si>
  <si>
    <t>Rev History</t>
  </si>
  <si>
    <t>Rev   Author    Date         Changes</t>
  </si>
  <si>
    <r>
      <t xml:space="preserve">System Config tab </t>
    </r>
    <r>
      <rPr>
        <b/>
        <sz val="12"/>
        <color indexed="10"/>
        <rFont val="Arial"/>
        <family val="2"/>
      </rPr>
      <t>(ALL MUST BE ENTERED FOR SPECIFIC SYSTEM)</t>
    </r>
  </si>
  <si>
    <t>Row 8 is the actual VDD the system is operating at. It is usually set to nominal conditions.</t>
  </si>
  <si>
    <t>Row 9 is the actual VEXT the system is operating at. It is usually set to nominal conditions.</t>
  </si>
  <si>
    <t>Row 10 is the clock rate the DRAM is operating at. This is one half of the data rate.</t>
  </si>
  <si>
    <t>Row 11 is the burst length programmed in the mode register.</t>
  </si>
  <si>
    <t>Row 12 is the % of READs on the data bus in the system where the RLDRAM is being used.</t>
  </si>
  <si>
    <t xml:space="preserve"> </t>
  </si>
  <si>
    <t>Row 7 selects the RLDRAM density.</t>
  </si>
  <si>
    <t>Row 9 selects the starting speed grade.</t>
  </si>
  <si>
    <t>Row 13 is the % of WRITEs on the data bus in the system where the RLDRAM is being used.</t>
  </si>
  <si>
    <t>Row 14 is the % of idle cycles on databus that are terminating write data to another DRAM.</t>
  </si>
  <si>
    <t>Row 15 is the % of idle cycles on databus that are terminating read data from another DRAM.</t>
  </si>
  <si>
    <t>Row 16 is the capacitive load on the data bus.</t>
  </si>
  <si>
    <t>RL3_power_calc_average.xls</t>
  </si>
  <si>
    <r>
      <t xml:space="preserve">Calculates the </t>
    </r>
    <r>
      <rPr>
        <b/>
        <sz val="10"/>
        <rFont val="Frutiger 55 Roman"/>
        <family val="2"/>
      </rPr>
      <t>AVERAGE</t>
    </r>
    <r>
      <rPr>
        <sz val="10"/>
        <rFont val="Frutiger 55 Roman"/>
        <family val="2"/>
      </rPr>
      <t xml:space="preserve"> power consumed by a RLDRAM 3 based on system use parameters and the device data sheet.</t>
    </r>
  </si>
  <si>
    <t>Refresh is set to the RLDRAM 3's minimal requirements.</t>
  </si>
  <si>
    <t>Copyright © 2011 Micron Semiconductor Products, Inc.</t>
  </si>
  <si>
    <r>
      <t xml:space="preserve">RLDRAM 3 Spec tab </t>
    </r>
    <r>
      <rPr>
        <b/>
        <sz val="12"/>
        <color indexed="10"/>
        <rFont val="Arial"/>
        <family val="2"/>
      </rPr>
      <t>(ALL MUST BE VERIFIED FOR A SPECIFIC DATA SHEET)</t>
    </r>
  </si>
  <si>
    <t>x18 Vdd</t>
  </si>
  <si>
    <t xml:space="preserve">Maximum VDDQ </t>
  </si>
  <si>
    <t xml:space="preserve">Minimum VDDQ </t>
  </si>
  <si>
    <t>Standby Current (ISB1)</t>
  </si>
  <si>
    <t>Active Standby Current (ISB2)</t>
  </si>
  <si>
    <t>Burst of 2 Operational Current (IDD1)</t>
  </si>
  <si>
    <t>Burst of 4 Operational Current (IDD2)</t>
  </si>
  <si>
    <t>Burst of 8 Operational Current (IDD3)</t>
  </si>
  <si>
    <t>Burst Refresh Current (IREF1)</t>
  </si>
  <si>
    <t>Distributed Refresh Current (IREF2)</t>
  </si>
  <si>
    <t>Burst of 2 Maximum Write Current (IDD2W)</t>
  </si>
  <si>
    <t>Burst of 4 Maximum Write Current (IDD4W)</t>
  </si>
  <si>
    <t>Burst of 8 Maximum Write Current (IDD8W)</t>
  </si>
  <si>
    <t>Burst of 2 Maximum Read Current (IDD2R)</t>
  </si>
  <si>
    <t>Burst of 4 Maximum Read Current (IDD4R)</t>
  </si>
  <si>
    <t>Burst of 8 Maximum Read Current (IDD8R)</t>
  </si>
  <si>
    <t>Row 8 selects the device width of the RLDRAM (number of DQs).</t>
  </si>
  <si>
    <r>
      <t xml:space="preserve">RLDRAM 3 Config tab </t>
    </r>
    <r>
      <rPr>
        <b/>
        <sz val="12"/>
        <color indexed="10"/>
        <rFont val="Arial"/>
        <family val="2"/>
      </rPr>
      <t>(ALL MUST BE ENTERED TO IDENTIFY DRAM TO BE USED FOR POWER CALCULATION)</t>
    </r>
  </si>
  <si>
    <t>IMBREF4</t>
  </si>
  <si>
    <t>IDBWR</t>
  </si>
  <si>
    <t>IQBWR</t>
  </si>
  <si>
    <t>Multibank write current.  Dual bank write.  (IDBWR)</t>
  </si>
  <si>
    <t xml:space="preserve">Multibank refresh current. 4 bank refresh. (IMBREF4)       </t>
  </si>
  <si>
    <t>Multibank write current.  Quad bank write. (IQBWR)</t>
  </si>
  <si>
    <t>Quad Bank (BL=4) Write Current</t>
  </si>
  <si>
    <t>Dual Bank  (BL=4) Write Current</t>
  </si>
  <si>
    <t>Multi Bank burst refresh current</t>
  </si>
  <si>
    <t>RLDRAM 3 Usage Conditions in the System Environment</t>
  </si>
  <si>
    <t>Extracted from the RLDRAM 3 Configuration Settings</t>
  </si>
  <si>
    <t>RLDRAM 3 Configuration</t>
  </si>
  <si>
    <t>VDD</t>
  </si>
  <si>
    <t>VEXT</t>
  </si>
  <si>
    <t>-093E</t>
  </si>
  <si>
    <t>-093</t>
  </si>
  <si>
    <t>-107E</t>
  </si>
  <si>
    <t>-107</t>
  </si>
  <si>
    <t>-125E</t>
  </si>
  <si>
    <t>-125</t>
  </si>
  <si>
    <t xml:space="preserve">Write Protocol </t>
  </si>
  <si>
    <t>Auto Refresh Protocol</t>
  </si>
  <si>
    <r>
      <t>I</t>
    </r>
    <r>
      <rPr>
        <sz val="8"/>
        <rFont val="Arial"/>
        <family val="2"/>
      </rPr>
      <t>REF</t>
    </r>
  </si>
  <si>
    <t>Maximum Burst Refresh Current</t>
  </si>
  <si>
    <t>Maximum Operational Current</t>
  </si>
  <si>
    <t>Multibank</t>
  </si>
  <si>
    <t>AREF Protocol</t>
  </si>
  <si>
    <t>Write Protocol</t>
  </si>
  <si>
    <t>Single Bank</t>
  </si>
  <si>
    <t>Dual Bank</t>
  </si>
  <si>
    <t>Quad Bank</t>
  </si>
  <si>
    <t xml:space="preserve">Bank Address </t>
  </si>
  <si>
    <t>Enter VDD, VEXT, and VDDQ tolerance ranges in rows 6–11.</t>
  </si>
  <si>
    <t>Enter IDD values for the speed grade under investigation in rows 13-60. Note that there are entries for both x18 devices, as well as x36 setting.</t>
  </si>
  <si>
    <t xml:space="preserve">Row 10 selects the WRITE protocol (single, dual, quad). </t>
  </si>
  <si>
    <t>Row 11 selects the Auto Refresh protocol (bank address, or multibank)</t>
  </si>
  <si>
    <t>Row 13 selects the burst length.</t>
  </si>
  <si>
    <t>On-Die Termination</t>
  </si>
  <si>
    <t>Off</t>
  </si>
  <si>
    <t>40 Ohm</t>
  </si>
  <si>
    <t>60 Ohm</t>
  </si>
  <si>
    <t>120 Ohm</t>
  </si>
  <si>
    <t>I/O Switching factor (1/2 DQ's + 1/2 QVLDs + QK's)</t>
  </si>
  <si>
    <t>ODT factor (DQS + QVLD's)</t>
  </si>
  <si>
    <t>Row 12 selects ODT usage (off, 40 ohm, 60 ohm, 120 ohm)</t>
  </si>
  <si>
    <t>TLQ</t>
  </si>
  <si>
    <t>1.0     TQ         08/26/11      Initial release</t>
  </si>
  <si>
    <t>Total RLDRAM 3 Power</t>
  </si>
  <si>
    <t>1.1     TQ         12/28/11      Added in 576Mb (SDP)  IDD values</t>
  </si>
  <si>
    <t>1.2     TQ         08/29/12      Added in X36 1.1Gb (DDP) IDD values</t>
  </si>
  <si>
    <t>1.4     TQ         11/09/12      Updated X18 DDP IDD Values</t>
  </si>
  <si>
    <t>1.3     TQ         09/17/12      Added in X18 DDP IDD values.  Corrected an SDP error.</t>
  </si>
  <si>
    <t>1.125Gb</t>
  </si>
  <si>
    <t>-083F</t>
  </si>
  <si>
    <t>-083E</t>
  </si>
  <si>
    <t>-093F</t>
  </si>
  <si>
    <t xml:space="preserve">1.125Gb (Monolithic) </t>
  </si>
  <si>
    <t>If you do not get any output, it is likely you have selected an unsupported Density/Speed Grade combination</t>
  </si>
  <si>
    <t>1.5     TQ         07/30/15      Updated to support 1.1Gb SDP (F88R) removed DDP support</t>
  </si>
  <si>
    <t xml:space="preserve">                                   The numbers must be verified with existing RLDRAM  3 data sheets for accuracy prior to using this spreadsheet.</t>
  </si>
  <si>
    <t xml:space="preserve">                       Power is calculated after scaling for VDD.  The power is then scaled for actual system frequency and command bus utilization.                                               All parameters are calculated and require no user input.</t>
  </si>
  <si>
    <t xml:space="preserve">       * Termination power consists of power when terminating WRITE commands to own device and power when terminating WRITEs to another RLDRAM device that shares same databus</t>
  </si>
  <si>
    <t xml:space="preserve">     ** Termination power only consists of power when terminating read data from another RLRAM device that shares the same databus</t>
  </si>
  <si>
    <t>1,6     TQ         02/11/16      Updated 1.1Gb IDD numbers to reflect final DS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</si>
</sst>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m\ d\,\ yyyy"/>
  </numFmts>
  <fonts count="32">
    <font>
      <sz val="10"/>
      <name val="Arial"/>
    </font>
    <font>
      <b/>
      <sz val="10"/>
      <name val="Arial"/>
      <family val="2"/>
    </font>
    <font>
      <b/>
      <sz val="10"/>
      <color indexed="9"/>
      <name val="Arial"/>
      <family val="2"/>
    </font>
    <font>
      <sz val="10"/>
      <name val="Arial"/>
      <family val="2"/>
    </font>
    <font>
      <sz val="10"/>
      <name val="Frutiger 55 Roman"/>
      <family val="2"/>
    </font>
    <font>
      <b/>
      <sz val="10"/>
      <name val="Frutiger 55 Roman"/>
      <family val="2"/>
    </font>
    <font>
      <b/>
      <sz val="10"/>
      <color indexed="9"/>
      <name val="Frutiger 55 Roman"/>
      <family val="2"/>
    </font>
    <font>
      <u/>
      <sz val="10"/>
      <color indexed="12"/>
      <name val="Arial"/>
    </font>
    <font>
      <b/>
      <sz val="12"/>
      <name val="Arial"/>
      <family val="2"/>
    </font>
    <font>
      <b/>
      <sz val="12"/>
      <color indexed="10"/>
      <name val="Arial"/>
      <family val="2"/>
    </font>
    <font>
      <b/>
      <i/>
      <sz val="10"/>
      <color indexed="10"/>
      <name val="Arial"/>
      <family val="2"/>
    </font>
    <font>
      <b/>
      <sz val="10"/>
      <name val="Arial"/>
    </font>
    <font>
      <b/>
      <sz val="10"/>
      <color indexed="9"/>
      <name val="Arial"/>
    </font>
    <font>
      <sz val="10"/>
      <color indexed="8"/>
      <name val="Arial"/>
      <family val="2"/>
    </font>
    <font>
      <b/>
      <sz val="12"/>
      <color indexed="9"/>
      <name val="Arial"/>
      <family val="2"/>
    </font>
    <font>
      <b/>
      <sz val="10"/>
      <color indexed="8"/>
      <name val="Arial"/>
      <family val="2"/>
    </font>
    <font>
      <b/>
      <u/>
      <sz val="10"/>
      <color indexed="24"/>
      <name val="Arial"/>
    </font>
    <font>
      <b/>
      <sz val="10"/>
      <color indexed="24"/>
      <name val="Arial"/>
    </font>
    <font>
      <sz val="18"/>
      <color indexed="24"/>
      <name val="B Frutiger Bold"/>
    </font>
    <font>
      <u/>
      <sz val="18"/>
      <color indexed="24"/>
      <name val="Arial"/>
      <family val="2"/>
    </font>
    <font>
      <b/>
      <sz val="18"/>
      <color indexed="24"/>
      <name val="Arial"/>
      <family val="2"/>
    </font>
    <font>
      <b/>
      <sz val="11"/>
      <name val="Arial"/>
      <family val="2"/>
    </font>
    <font>
      <sz val="11"/>
      <name val="Arial"/>
      <family val="2"/>
    </font>
    <font>
      <b/>
      <sz val="11"/>
      <color indexed="9"/>
      <name val="Arial"/>
      <family val="2"/>
    </font>
    <font>
      <sz val="11"/>
      <color indexed="9"/>
      <name val="Arial"/>
      <family val="2"/>
    </font>
    <font>
      <sz val="8"/>
      <name val="Arial"/>
      <family val="2"/>
    </font>
    <font>
      <vertAlign val="superscript"/>
      <sz val="10"/>
      <name val="Arial"/>
      <family val="2"/>
    </font>
    <font>
      <sz val="11"/>
      <color indexed="8"/>
      <name val="Arial"/>
      <family val="2"/>
    </font>
    <font>
      <sz val="11"/>
      <color indexed="10"/>
      <name val="Arial"/>
      <family val="2"/>
    </font>
    <font>
      <b/>
      <sz val="8"/>
      <color indexed="9"/>
      <name val="Arial"/>
      <family val="2"/>
    </font>
    <font>
      <sz val="11"/>
      <color theme="0"/>
      <name val="Arial"/>
      <family val="2"/>
    </font>
    <font>
      <b/>
      <sz val="10"/>
      <color rgb="FFFF0000"/>
      <name val="Arial"/>
      <family val="2"/>
    </font>
  </fonts>
  <fills count="12">
    <fill>
      <patternFill patternType="none"/>
    </fill>
    <fill>
      <patternFill patternType="gray125"/>
    </fill>
    <fill>
      <patternFill patternType="solid">
        <fgColor indexed="57"/>
        <bgColor indexed="64"/>
      </patternFill>
    </fill>
    <fill>
      <patternFill patternType="solid">
        <fgColor indexed="28"/>
        <bgColor indexed="64"/>
      </patternFill>
    </fill>
    <fill>
      <patternFill patternType="solid">
        <fgColor indexed="44"/>
        <bgColor indexed="64"/>
      </patternFill>
    </fill>
    <fill>
      <patternFill patternType="solid">
        <fgColor indexed="24"/>
        <bgColor indexed="64"/>
      </patternFill>
    </fill>
    <fill>
      <patternFill patternType="solid">
        <fgColor indexed="25"/>
        <bgColor indexed="64"/>
      </patternFill>
    </fill>
    <fill>
      <patternFill patternType="solid">
        <fgColor indexed="22"/>
        <bgColor indexed="64"/>
      </patternFill>
    </fill>
    <fill>
      <patternFill patternType="solid">
        <fgColor indexed="20"/>
        <bgColor indexed="64"/>
      </patternFill>
    </fill>
    <fill>
      <patternFill patternType="solid">
        <fgColor indexed="8"/>
        <bgColor indexed="64"/>
      </patternFill>
    </fill>
    <fill>
      <patternFill patternType="solid">
        <fgColor rgb="FF002060"/>
        <bgColor indexed="64"/>
      </patternFill>
    </fill>
    <fill>
      <patternFill patternType="solid">
        <fgColor rgb="FFFF000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4">
    <xf numFmtId="0" fontId="0" fillId="0" borderId="0" xfId="0"/>
    <xf numFmtId="0" fontId="0" fillId="0" borderId="0" xfId="0" quotePrefix="1"/>
    <xf numFmtId="0" fontId="0" fillId="0" borderId="0" xfId="0" applyBorder="1"/>
    <xf numFmtId="0" fontId="0" fillId="0" borderId="0" xfId="0" applyAlignment="1"/>
    <xf numFmtId="0" fontId="1" fillId="0" borderId="0" xfId="0" applyFont="1" applyAlignment="1"/>
    <xf numFmtId="164" fontId="0" fillId="0" borderId="0" xfId="0" applyNumberFormat="1" applyAlignment="1"/>
    <xf numFmtId="0" fontId="3" fillId="0" borderId="0" xfId="0" applyFont="1" applyAlignment="1">
      <alignment horizontal="center" vertical="center" wrapText="1"/>
    </xf>
    <xf numFmtId="0" fontId="5" fillId="0" borderId="1" xfId="0" applyFont="1" applyBorder="1" applyAlignment="1">
      <alignment vertical="top"/>
    </xf>
    <xf numFmtId="0" fontId="5" fillId="0" borderId="2" xfId="0" applyFont="1" applyBorder="1" applyAlignment="1">
      <alignment vertical="top"/>
    </xf>
    <xf numFmtId="0" fontId="4" fillId="0" borderId="3" xfId="0" applyFont="1" applyBorder="1" applyAlignment="1">
      <alignment vertical="top" wrapText="1"/>
    </xf>
    <xf numFmtId="0" fontId="5" fillId="0" borderId="4" xfId="0" applyFont="1" applyBorder="1" applyAlignment="1">
      <alignment vertical="top"/>
    </xf>
    <xf numFmtId="0" fontId="5" fillId="0" borderId="0" xfId="0" applyFont="1" applyBorder="1" applyAlignment="1">
      <alignment vertical="top"/>
    </xf>
    <xf numFmtId="165" fontId="4" fillId="0" borderId="5" xfId="0" applyNumberFormat="1" applyFont="1" applyBorder="1" applyAlignment="1">
      <alignment horizontal="lef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0" xfId="0" applyFont="1"/>
    <xf numFmtId="0" fontId="4" fillId="0" borderId="0" xfId="0" quotePrefix="1" applyFont="1" applyAlignment="1">
      <alignment horizontal="center"/>
    </xf>
    <xf numFmtId="0" fontId="4" fillId="0" borderId="0" xfId="0" applyFont="1" applyAlignment="1"/>
    <xf numFmtId="164" fontId="4" fillId="0" borderId="5" xfId="0" quotePrefix="1" applyNumberFormat="1" applyFont="1" applyBorder="1" applyAlignment="1">
      <alignment horizontal="left" vertical="top" wrapText="1"/>
    </xf>
    <xf numFmtId="0" fontId="1" fillId="0" borderId="0" xfId="0" applyFont="1"/>
    <xf numFmtId="0" fontId="1" fillId="0" borderId="0" xfId="0" applyFont="1" applyAlignment="1">
      <alignment horizontal="left" vertical="top" wrapText="1"/>
    </xf>
    <xf numFmtId="0" fontId="8" fillId="0" borderId="0" xfId="0" applyFont="1"/>
    <xf numFmtId="0" fontId="1" fillId="0" borderId="0" xfId="0" applyFont="1" applyAlignment="1">
      <alignment wrapText="1"/>
    </xf>
    <xf numFmtId="0" fontId="4" fillId="0" borderId="0" xfId="0" applyFont="1" applyFill="1" applyBorder="1"/>
    <xf numFmtId="0" fontId="10" fillId="0" borderId="0" xfId="0" applyFont="1"/>
    <xf numFmtId="0" fontId="10"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center" vertical="top"/>
    </xf>
    <xf numFmtId="0" fontId="0" fillId="0" borderId="7" xfId="0" applyBorder="1"/>
    <xf numFmtId="0" fontId="0" fillId="0" borderId="0" xfId="0" applyAlignment="1">
      <alignment vertical="top" wrapText="1"/>
    </xf>
    <xf numFmtId="0" fontId="0" fillId="0" borderId="0" xfId="0" applyAlignment="1">
      <alignment horizontal="center"/>
    </xf>
    <xf numFmtId="0" fontId="0" fillId="0" borderId="0" xfId="0" applyFill="1"/>
    <xf numFmtId="0" fontId="6" fillId="2" borderId="7" xfId="0" quotePrefix="1" applyFont="1" applyFill="1" applyBorder="1" applyAlignment="1">
      <alignment horizontal="right"/>
    </xf>
    <xf numFmtId="0" fontId="6" fillId="2" borderId="8" xfId="0" applyFont="1" applyFill="1" applyBorder="1" applyAlignment="1">
      <alignment horizontal="right"/>
    </xf>
    <xf numFmtId="0" fontId="0" fillId="0" borderId="9" xfId="0" applyBorder="1"/>
    <xf numFmtId="0" fontId="3" fillId="0" borderId="0" xfId="0" applyFont="1" applyAlignment="1">
      <alignment vertical="top"/>
    </xf>
    <xf numFmtId="0" fontId="16" fillId="0" borderId="0" xfId="0" applyFont="1"/>
    <xf numFmtId="0" fontId="17" fillId="0" borderId="0" xfId="0" applyFont="1"/>
    <xf numFmtId="0" fontId="0" fillId="0" borderId="0" xfId="0" applyAlignment="1">
      <alignment vertical="center"/>
    </xf>
    <xf numFmtId="0" fontId="0" fillId="0" borderId="0" xfId="0" applyAlignment="1">
      <alignment horizontal="center" vertical="center"/>
    </xf>
    <xf numFmtId="0" fontId="15" fillId="0" borderId="7" xfId="0" applyFont="1" applyFill="1" applyBorder="1" applyAlignment="1">
      <alignment horizontal="center" vertical="center"/>
    </xf>
    <xf numFmtId="0" fontId="13" fillId="0" borderId="0" xfId="0" applyFont="1" applyFill="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xf>
    <xf numFmtId="0" fontId="1" fillId="0" borderId="0" xfId="0" applyFont="1" applyAlignment="1">
      <alignment vertical="center"/>
    </xf>
    <xf numFmtId="164" fontId="0" fillId="0" borderId="0" xfId="0" applyNumberFormat="1" applyBorder="1"/>
    <xf numFmtId="0" fontId="0" fillId="0" borderId="11" xfId="0" applyBorder="1"/>
    <xf numFmtId="0" fontId="19" fillId="0" borderId="0" xfId="0" applyFont="1"/>
    <xf numFmtId="0" fontId="21" fillId="0" borderId="0" xfId="0" applyFont="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164" fontId="3" fillId="0" borderId="7" xfId="0" applyNumberFormat="1" applyFont="1" applyBorder="1" applyAlignment="1">
      <alignment vertical="center"/>
    </xf>
    <xf numFmtId="0" fontId="3" fillId="0" borderId="13" xfId="0" applyFont="1" applyBorder="1" applyAlignment="1">
      <alignment vertical="center"/>
    </xf>
    <xf numFmtId="164" fontId="22" fillId="0" borderId="8" xfId="0" applyNumberFormat="1" applyFont="1" applyBorder="1" applyAlignment="1">
      <alignment vertical="center"/>
    </xf>
    <xf numFmtId="0" fontId="22" fillId="0" borderId="12" xfId="0" applyFont="1" applyBorder="1" applyAlignment="1">
      <alignment vertical="center"/>
    </xf>
    <xf numFmtId="0" fontId="22" fillId="0" borderId="7" xfId="0" applyFont="1" applyBorder="1" applyAlignment="1">
      <alignment vertical="center"/>
    </xf>
    <xf numFmtId="164" fontId="22" fillId="0" borderId="7" xfId="0" applyNumberFormat="1" applyFont="1" applyBorder="1" applyAlignment="1">
      <alignment vertical="center"/>
    </xf>
    <xf numFmtId="164" fontId="21" fillId="3" borderId="7" xfId="0" applyNumberFormat="1"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1" fillId="4" borderId="14" xfId="0" applyFont="1" applyFill="1" applyBorder="1" applyAlignment="1">
      <alignment vertical="center"/>
    </xf>
    <xf numFmtId="0" fontId="1" fillId="4" borderId="8" xfId="0" applyFont="1" applyFill="1" applyBorder="1" applyAlignment="1">
      <alignment vertical="center"/>
    </xf>
    <xf numFmtId="0" fontId="26" fillId="0" borderId="12"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3" fillId="5" borderId="7" xfId="0" applyFont="1" applyFill="1" applyBorder="1" applyAlignment="1">
      <alignment vertical="center"/>
    </xf>
    <xf numFmtId="0" fontId="23" fillId="5" borderId="7" xfId="0" quotePrefix="1" applyFont="1" applyFill="1" applyBorder="1" applyAlignment="1">
      <alignment horizontal="center" vertical="center"/>
    </xf>
    <xf numFmtId="0" fontId="23" fillId="0" borderId="0" xfId="0" applyFont="1" applyAlignment="1">
      <alignment horizontal="center" vertical="center"/>
    </xf>
    <xf numFmtId="0" fontId="23" fillId="6" borderId="7" xfId="0" quotePrefix="1" applyFont="1" applyFill="1" applyBorder="1" applyAlignment="1">
      <alignment horizontal="center" vertical="center"/>
    </xf>
    <xf numFmtId="0" fontId="22" fillId="0" borderId="0" xfId="0" applyFont="1" applyAlignment="1">
      <alignment horizontal="center" vertical="center"/>
    </xf>
    <xf numFmtId="0" fontId="23" fillId="0" borderId="7" xfId="0" quotePrefix="1" applyFont="1" applyFill="1" applyBorder="1" applyAlignment="1">
      <alignment horizontal="center" vertical="center"/>
    </xf>
    <xf numFmtId="0" fontId="22" fillId="7" borderId="7" xfId="0" applyFont="1" applyFill="1" applyBorder="1" applyAlignment="1">
      <alignment vertical="center"/>
    </xf>
    <xf numFmtId="0" fontId="23" fillId="6" borderId="7" xfId="0" applyFont="1" applyFill="1" applyBorder="1" applyAlignment="1">
      <alignment horizontal="center" vertical="center"/>
    </xf>
    <xf numFmtId="0" fontId="24" fillId="0" borderId="0" xfId="0" applyFont="1" applyFill="1" applyAlignment="1">
      <alignment horizontal="center" vertical="center"/>
    </xf>
    <xf numFmtId="0" fontId="22" fillId="0" borderId="14" xfId="0" applyFont="1" applyBorder="1"/>
    <xf numFmtId="0" fontId="22" fillId="0" borderId="12" xfId="0" applyFont="1" applyBorder="1"/>
    <xf numFmtId="0" fontId="22" fillId="0" borderId="17" xfId="0" applyFont="1" applyFill="1" applyBorder="1"/>
    <xf numFmtId="0" fontId="23" fillId="5" borderId="14" xfId="0" applyFont="1" applyFill="1" applyBorder="1" applyAlignment="1">
      <alignment vertical="center"/>
    </xf>
    <xf numFmtId="0" fontId="23" fillId="5" borderId="8" xfId="0" applyFont="1" applyFill="1" applyBorder="1" applyAlignment="1">
      <alignment vertical="center"/>
    </xf>
    <xf numFmtId="0" fontId="23" fillId="5" borderId="18" xfId="0" applyFont="1" applyFill="1" applyBorder="1" applyAlignment="1">
      <alignment vertical="center"/>
    </xf>
    <xf numFmtId="0" fontId="27" fillId="0" borderId="7" xfId="0" quotePrefix="1" applyFont="1" applyFill="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vertical="top" wrapText="1"/>
    </xf>
    <xf numFmtId="0" fontId="23" fillId="6" borderId="8" xfId="0" quotePrefix="1" applyFont="1" applyFill="1" applyBorder="1" applyAlignment="1">
      <alignment horizontal="center" vertical="top"/>
    </xf>
    <xf numFmtId="0" fontId="22" fillId="0" borderId="8" xfId="0" applyFont="1" applyBorder="1" applyAlignment="1">
      <alignment horizontal="center" vertical="top"/>
    </xf>
    <xf numFmtId="0" fontId="28" fillId="0" borderId="18" xfId="0" applyFont="1" applyBorder="1" applyAlignment="1">
      <alignment vertical="top"/>
    </xf>
    <xf numFmtId="0" fontId="22" fillId="0" borderId="0" xfId="0" applyFont="1" applyAlignment="1">
      <alignment vertical="top" wrapText="1"/>
    </xf>
    <xf numFmtId="0" fontId="22" fillId="0" borderId="12" xfId="0" applyFont="1" applyBorder="1" applyAlignment="1">
      <alignment vertical="top" wrapText="1"/>
    </xf>
    <xf numFmtId="0" fontId="23" fillId="6" borderId="7" xfId="0" applyFont="1" applyFill="1" applyBorder="1" applyAlignment="1">
      <alignment horizontal="center" vertical="top"/>
    </xf>
    <xf numFmtId="0" fontId="22" fillId="0" borderId="7" xfId="0" applyFont="1" applyBorder="1" applyAlignment="1">
      <alignment horizontal="center" vertical="top"/>
    </xf>
    <xf numFmtId="0" fontId="28" fillId="0" borderId="13" xfId="0" applyFont="1" applyBorder="1" applyAlignment="1">
      <alignment vertical="top"/>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wrapText="1"/>
    </xf>
    <xf numFmtId="164" fontId="1" fillId="0" borderId="0" xfId="0" applyNumberFormat="1" applyFont="1" applyAlignment="1">
      <alignment vertical="center"/>
    </xf>
    <xf numFmtId="164" fontId="14" fillId="5" borderId="22" xfId="0" applyNumberFormat="1" applyFont="1" applyFill="1" applyBorder="1" applyAlignment="1">
      <alignment vertical="center"/>
    </xf>
    <xf numFmtId="0" fontId="14" fillId="5" borderId="23" xfId="0" applyFont="1" applyFill="1" applyBorder="1" applyAlignment="1">
      <alignment vertical="center"/>
    </xf>
    <xf numFmtId="0" fontId="4" fillId="0" borderId="0" xfId="0" applyFont="1" applyBorder="1"/>
    <xf numFmtId="0" fontId="22" fillId="0" borderId="12" xfId="0" applyFont="1" applyFill="1" applyBorder="1"/>
    <xf numFmtId="0" fontId="6" fillId="2" borderId="24" xfId="0" applyFont="1" applyFill="1" applyBorder="1" applyAlignment="1">
      <alignment horizontal="right"/>
    </xf>
    <xf numFmtId="0" fontId="0" fillId="0" borderId="25" xfId="0" applyBorder="1"/>
    <xf numFmtId="0" fontId="6" fillId="2" borderId="25" xfId="0" quotePrefix="1" applyFont="1" applyFill="1" applyBorder="1" applyAlignment="1">
      <alignment horizontal="right"/>
    </xf>
    <xf numFmtId="0" fontId="0" fillId="0" borderId="10" xfId="0" applyBorder="1"/>
    <xf numFmtId="0" fontId="27" fillId="0" borderId="25" xfId="0" quotePrefix="1" applyFont="1" applyFill="1" applyBorder="1" applyAlignment="1">
      <alignment horizontal="center" vertical="center"/>
    </xf>
    <xf numFmtId="0" fontId="23" fillId="8" borderId="7" xfId="0" applyFont="1" applyFill="1" applyBorder="1" applyAlignment="1">
      <alignment horizontal="center" vertical="top"/>
    </xf>
    <xf numFmtId="164" fontId="3" fillId="0" borderId="7" xfId="0" applyNumberFormat="1" applyFont="1" applyBorder="1" applyAlignment="1">
      <alignment horizontal="right" vertical="center"/>
    </xf>
    <xf numFmtId="10" fontId="23" fillId="6" borderId="7" xfId="0" applyNumberFormat="1" applyFont="1" applyFill="1" applyBorder="1" applyAlignment="1">
      <alignment horizontal="center" vertical="top"/>
    </xf>
    <xf numFmtId="0" fontId="0" fillId="0" borderId="0" xfId="0" applyNumberFormat="1" applyAlignment="1"/>
    <xf numFmtId="0" fontId="7" fillId="0" borderId="5" xfId="1" applyBorder="1" applyAlignment="1" applyProtection="1">
      <alignment vertical="top" wrapText="1"/>
    </xf>
    <xf numFmtId="10" fontId="0" fillId="0" borderId="0" xfId="0" applyNumberFormat="1" applyAlignment="1"/>
    <xf numFmtId="0" fontId="22" fillId="0" borderId="17" xfId="0" applyFont="1" applyBorder="1" applyAlignment="1">
      <alignment vertical="center"/>
    </xf>
    <xf numFmtId="0" fontId="22" fillId="0" borderId="25" xfId="0" applyFont="1" applyBorder="1" applyAlignment="1">
      <alignment vertical="center"/>
    </xf>
    <xf numFmtId="0" fontId="22" fillId="0" borderId="14" xfId="0" applyFont="1" applyBorder="1" applyAlignment="1">
      <alignment vertical="center"/>
    </xf>
    <xf numFmtId="164" fontId="23" fillId="9" borderId="16" xfId="0" applyNumberFormat="1" applyFont="1" applyFill="1" applyBorder="1" applyAlignment="1">
      <alignment vertical="center"/>
    </xf>
    <xf numFmtId="0" fontId="0" fillId="0" borderId="26" xfId="0" applyBorder="1" applyAlignment="1">
      <alignment horizontal="center"/>
    </xf>
    <xf numFmtId="0" fontId="22" fillId="0" borderId="24" xfId="0" applyFont="1" applyBorder="1" applyAlignment="1">
      <alignment vertical="center"/>
    </xf>
    <xf numFmtId="0" fontId="21" fillId="3" borderId="27" xfId="0" applyFont="1" applyFill="1" applyBorder="1" applyAlignment="1">
      <alignment vertical="center"/>
    </xf>
    <xf numFmtId="0" fontId="22" fillId="0" borderId="27" xfId="0" applyFont="1" applyBorder="1" applyAlignment="1">
      <alignment vertical="center"/>
    </xf>
    <xf numFmtId="0" fontId="24" fillId="9" borderId="28" xfId="0" applyFont="1" applyFill="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21" fillId="3" borderId="30" xfId="0" applyFont="1" applyFill="1" applyBorder="1" applyAlignment="1">
      <alignment vertical="center"/>
    </xf>
    <xf numFmtId="0" fontId="23" fillId="9" borderId="31" xfId="0" applyFont="1" applyFill="1" applyBorder="1" applyAlignment="1">
      <alignment vertical="center"/>
    </xf>
    <xf numFmtId="0" fontId="22" fillId="3" borderId="32" xfId="0" applyFont="1" applyFill="1" applyBorder="1" applyAlignment="1">
      <alignment vertical="center"/>
    </xf>
    <xf numFmtId="0" fontId="22" fillId="0" borderId="32" xfId="0" applyFont="1" applyBorder="1" applyAlignment="1">
      <alignment vertical="center"/>
    </xf>
    <xf numFmtId="0" fontId="27" fillId="0" borderId="13" xfId="0" applyFont="1" applyBorder="1" applyAlignment="1">
      <alignment vertical="center"/>
    </xf>
    <xf numFmtId="10" fontId="11" fillId="0" borderId="0" xfId="0" applyNumberFormat="1" applyFont="1" applyAlignment="1">
      <alignment vertical="top"/>
    </xf>
    <xf numFmtId="0" fontId="23" fillId="6" borderId="7" xfId="0" quotePrefix="1" applyFont="1" applyFill="1" applyBorder="1" applyAlignment="1">
      <alignment horizontal="center" vertical="top"/>
    </xf>
    <xf numFmtId="0" fontId="22" fillId="0" borderId="15" xfId="0" applyFont="1" applyBorder="1" applyAlignment="1">
      <alignment vertical="top" wrapText="1"/>
    </xf>
    <xf numFmtId="0" fontId="23" fillId="6" borderId="16" xfId="0" applyNumberFormat="1" applyFont="1" applyFill="1" applyBorder="1" applyAlignment="1">
      <alignment horizontal="center" vertical="top"/>
    </xf>
    <xf numFmtId="0" fontId="22" fillId="0" borderId="16" xfId="0" applyFont="1" applyBorder="1" applyAlignment="1">
      <alignment horizontal="center" vertical="top"/>
    </xf>
    <xf numFmtId="0" fontId="27" fillId="0" borderId="33" xfId="0" applyFont="1" applyBorder="1" applyAlignment="1">
      <alignment vertical="top"/>
    </xf>
    <xf numFmtId="0" fontId="22" fillId="0" borderId="17" xfId="0" applyFont="1" applyBorder="1" applyAlignment="1">
      <alignment vertical="top" wrapText="1"/>
    </xf>
    <xf numFmtId="10" fontId="23" fillId="6" borderId="9" xfId="0" applyNumberFormat="1" applyFont="1" applyFill="1" applyBorder="1" applyAlignment="1">
      <alignment horizontal="center" vertical="top"/>
    </xf>
    <xf numFmtId="0" fontId="22" fillId="0" borderId="9" xfId="0" applyFont="1" applyBorder="1" applyAlignment="1">
      <alignment horizontal="center" vertical="top"/>
    </xf>
    <xf numFmtId="0" fontId="22" fillId="0" borderId="34" xfId="0" applyFont="1" applyBorder="1" applyAlignment="1">
      <alignment vertical="center"/>
    </xf>
    <xf numFmtId="164" fontId="23" fillId="9" borderId="35" xfId="0" applyNumberFormat="1" applyFont="1" applyFill="1" applyBorder="1" applyAlignment="1">
      <alignment vertical="center"/>
    </xf>
    <xf numFmtId="0" fontId="22" fillId="0" borderId="0" xfId="0" applyFont="1" applyFill="1" applyBorder="1" applyAlignment="1">
      <alignment vertical="center"/>
    </xf>
    <xf numFmtId="0" fontId="4" fillId="0" borderId="5" xfId="0" applyFont="1" applyBorder="1" applyAlignment="1">
      <alignment horizontal="left" vertical="top" wrapText="1"/>
    </xf>
    <xf numFmtId="0" fontId="5" fillId="0" borderId="5" xfId="0" applyFont="1" applyBorder="1" applyAlignment="1">
      <alignment vertical="top" wrapText="1"/>
    </xf>
    <xf numFmtId="0" fontId="22" fillId="0" borderId="20" xfId="0" applyFont="1" applyFill="1" applyBorder="1" applyAlignment="1">
      <alignment horizontal="center" vertical="center"/>
    </xf>
    <xf numFmtId="0" fontId="12" fillId="0" borderId="0" xfId="0" applyFont="1" applyFill="1" applyAlignment="1">
      <alignment vertical="center"/>
    </xf>
    <xf numFmtId="0" fontId="23" fillId="0" borderId="7" xfId="0" applyFont="1" applyFill="1" applyBorder="1" applyAlignment="1">
      <alignment vertical="center"/>
    </xf>
    <xf numFmtId="0" fontId="22" fillId="0" borderId="7" xfId="0" applyFont="1" applyFill="1" applyBorder="1" applyAlignment="1">
      <alignment vertical="center" wrapText="1"/>
    </xf>
    <xf numFmtId="0" fontId="22" fillId="0" borderId="7" xfId="0" applyFont="1" applyFill="1" applyBorder="1" applyAlignment="1">
      <alignment vertical="center"/>
    </xf>
    <xf numFmtId="0" fontId="3" fillId="0" borderId="0" xfId="0" applyFont="1" applyFill="1" applyAlignment="1">
      <alignment vertical="center"/>
    </xf>
    <xf numFmtId="0" fontId="0" fillId="0" borderId="0" xfId="0" applyFill="1" applyAlignment="1"/>
    <xf numFmtId="0" fontId="0" fillId="0" borderId="0" xfId="0" applyFill="1" applyAlignment="1">
      <alignment horizontal="center"/>
    </xf>
    <xf numFmtId="0" fontId="3" fillId="0" borderId="0" xfId="0" applyFont="1"/>
    <xf numFmtId="0" fontId="2" fillId="0" borderId="0"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25" xfId="0" applyFont="1" applyFill="1" applyBorder="1" applyAlignment="1">
      <alignment horizontal="center" vertical="center"/>
    </xf>
    <xf numFmtId="0" fontId="22" fillId="10" borderId="13" xfId="0" applyFont="1" applyFill="1" applyBorder="1" applyAlignment="1">
      <alignment horizontal="center" vertical="center"/>
    </xf>
    <xf numFmtId="0" fontId="3" fillId="11"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Alignment="1"/>
    <xf numFmtId="49" fontId="23" fillId="5" borderId="7" xfId="0" quotePrefix="1" applyNumberFormat="1" applyFont="1" applyFill="1" applyBorder="1" applyAlignment="1">
      <alignment horizontal="center" vertical="center"/>
    </xf>
    <xf numFmtId="0" fontId="31" fillId="0" borderId="0" xfId="0" applyFont="1"/>
    <xf numFmtId="0" fontId="3" fillId="0" borderId="21" xfId="0" applyFont="1" applyBorder="1" applyAlignment="1">
      <alignment vertical="center"/>
    </xf>
    <xf numFmtId="0" fontId="5" fillId="0" borderId="39" xfId="0" applyFont="1" applyBorder="1" applyAlignment="1">
      <alignment vertical="top"/>
    </xf>
    <xf numFmtId="0" fontId="5" fillId="0" borderId="40" xfId="0" applyFont="1" applyBorder="1" applyAlignment="1">
      <alignment vertical="top"/>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xf numFmtId="0" fontId="0" fillId="0" borderId="6" xfId="0" applyBorder="1"/>
    <xf numFmtId="0" fontId="0" fillId="0" borderId="40" xfId="0" applyBorder="1"/>
    <xf numFmtId="0" fontId="0" fillId="0" borderId="4" xfId="0" applyBorder="1"/>
    <xf numFmtId="0" fontId="0" fillId="0" borderId="39" xfId="0" applyBorder="1"/>
    <xf numFmtId="0" fontId="9" fillId="0" borderId="2" xfId="0" applyFont="1" applyBorder="1" applyAlignment="1">
      <alignment horizontal="center" vertical="center"/>
    </xf>
    <xf numFmtId="164" fontId="3" fillId="0" borderId="0" xfId="0" applyNumberFormat="1" applyFont="1" applyBorder="1"/>
    <xf numFmtId="0" fontId="22" fillId="0" borderId="7" xfId="0" applyFont="1" applyBorder="1" applyAlignment="1">
      <alignment horizontal="left" vertical="center"/>
    </xf>
    <xf numFmtId="0" fontId="22" fillId="0" borderId="7" xfId="0" applyFont="1" applyBorder="1" applyAlignment="1">
      <alignment vertical="center" wrapText="1"/>
    </xf>
    <xf numFmtId="0" fontId="23" fillId="5" borderId="25"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2" fillId="0" borderId="9" xfId="0" applyFont="1" applyBorder="1" applyAlignment="1">
      <alignment vertical="center"/>
    </xf>
    <xf numFmtId="0" fontId="22" fillId="0" borderId="36" xfId="0" applyFont="1" applyBorder="1" applyAlignment="1">
      <alignment vertical="center"/>
    </xf>
    <xf numFmtId="0" fontId="0" fillId="0" borderId="37" xfId="0" applyBorder="1"/>
    <xf numFmtId="0" fontId="2" fillId="5" borderId="7" xfId="0" applyFont="1" applyFill="1" applyBorder="1" applyAlignment="1">
      <alignment horizontal="center" vertical="center"/>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9" xfId="0" applyFont="1" applyBorder="1" applyAlignment="1">
      <alignment horizontal="left" vertical="center"/>
    </xf>
    <xf numFmtId="0" fontId="22" fillId="0" borderId="36" xfId="0" applyFont="1" applyBorder="1" applyAlignment="1">
      <alignment horizontal="left" vertical="center"/>
    </xf>
    <xf numFmtId="0" fontId="22" fillId="0" borderId="37" xfId="0" applyFont="1" applyBorder="1" applyAlignment="1">
      <alignment horizontal="left" vertical="center"/>
    </xf>
    <xf numFmtId="0" fontId="22" fillId="0" borderId="9" xfId="0" applyFont="1" applyBorder="1" applyAlignment="1">
      <alignment vertical="center" wrapText="1"/>
    </xf>
    <xf numFmtId="0" fontId="22" fillId="0" borderId="36" xfId="0" applyFont="1" applyBorder="1" applyAlignment="1">
      <alignment vertical="center" wrapText="1"/>
    </xf>
    <xf numFmtId="0" fontId="22" fillId="0" borderId="25"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0"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7" xfId="0" applyFont="1" applyFill="1" applyBorder="1" applyAlignment="1">
      <alignment horizontal="center" vertical="center"/>
    </xf>
    <xf numFmtId="0" fontId="20" fillId="0" borderId="0" xfId="0" applyFont="1" applyAlignment="1">
      <alignment horizontal="center"/>
    </xf>
    <xf numFmtId="0" fontId="18" fillId="0" borderId="0" xfId="0" applyFont="1" applyAlignment="1">
      <alignment horizontal="center"/>
    </xf>
    <xf numFmtId="0" fontId="23" fillId="5" borderId="24" xfId="0" applyFont="1" applyFill="1" applyBorder="1" applyAlignment="1">
      <alignment horizontal="center" vertical="center"/>
    </xf>
    <xf numFmtId="0" fontId="0" fillId="0" borderId="38" xfId="0" applyBorder="1" applyAlignment="1">
      <alignment horizontal="center" vertical="center"/>
    </xf>
    <xf numFmtId="0" fontId="20" fillId="0" borderId="0" xfId="0" applyFont="1" applyAlignment="1">
      <alignment horizontal="center" vertical="top"/>
    </xf>
    <xf numFmtId="0" fontId="18" fillId="0" borderId="0" xfId="0" applyFont="1" applyAlignment="1">
      <alignment horizontal="center" vertical="top"/>
    </xf>
    <xf numFmtId="0" fontId="28" fillId="0" borderId="13" xfId="0" applyFont="1" applyBorder="1" applyAlignment="1">
      <alignment vertical="center"/>
    </xf>
    <xf numFmtId="0" fontId="11" fillId="0" borderId="0" xfId="0" applyFont="1" applyBorder="1" applyAlignment="1">
      <alignment horizontal="center" vertical="top"/>
    </xf>
    <xf numFmtId="0" fontId="0" fillId="0" borderId="0" xfId="0" applyBorder="1" applyAlignment="1">
      <alignment horizontal="center" vertical="top"/>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0" fillId="0" borderId="0" xfId="0" applyFont="1" applyFill="1" applyBorder="1" applyAlignment="1">
      <alignment horizontal="center" wrapText="1"/>
    </xf>
    <xf numFmtId="0" fontId="22" fillId="0" borderId="0" xfId="0" applyFont="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0C2577"/>
      <rgbColor rgb="0000685C"/>
      <rgbColor rgb="008C8984"/>
      <rgbColor rgb="0068217A"/>
      <rgbColor rgb="00EFB22D"/>
      <rgbColor rgb="008977BA"/>
      <rgbColor rgb="009B301C"/>
      <rgbColor rgb="00C41E3A"/>
      <rgbColor rgb="00E6E6E6"/>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a:ea typeface="Arial"/>
                <a:cs typeface="Arial"/>
              </a:defRPr>
            </a:pPr>
            <a:r>
              <a:rPr lang="en-US"/>
              <a:t>Power Consumption per Device</a:t>
            </a:r>
          </a:p>
        </c:rich>
      </c:tx>
      <c:overlay val="0"/>
      <c:spPr>
        <a:noFill/>
        <a:ln w="25400">
          <a:noFill/>
        </a:ln>
      </c:spPr>
    </c:title>
    <c:autoTitleDeleted val="0"/>
    <c:plotArea>
      <c:layout/>
      <c:barChart>
        <c:barDir val="col"/>
        <c:grouping val="stacked"/>
        <c:varyColors val="0"/>
        <c:ser>
          <c:idx val="0"/>
          <c:order val="0"/>
          <c:spPr>
            <a:solidFill>
              <a:srgbClr val="0C2577"/>
            </a:solidFill>
            <a:ln w="12700">
              <a:solidFill>
                <a:srgbClr val="000000"/>
              </a:solidFill>
              <a:prstDash val="solid"/>
            </a:ln>
          </c:spPr>
          <c:invertIfNegative val="0"/>
          <c:val>
            <c:numRef>
              <c:f>Summary!#REF!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Summary!#REF!</c15:sqref>
                        </c15:formulaRef>
                      </c:ext>
                    </c:extLst>
                    <c:strCache>
                      <c:ptCount val="1"/>
                      <c:pt idx="0">
                        <c:v>#REF!</c:v>
                      </c:pt>
                    </c:strCache>
                  </c:strRef>
                </c15:tx>
              </c15:filteredSeriesTitle>
            </c:ext>
          </c:extLst>
        </c:ser>
        <c:ser>
          <c:idx val="1"/>
          <c:order val="1"/>
          <c:spPr>
            <a:solidFill>
              <a:srgbClr val="9B301C"/>
            </a:solidFill>
            <a:ln w="12700">
              <a:solidFill>
                <a:srgbClr val="000000"/>
              </a:solidFill>
              <a:prstDash val="solid"/>
            </a:ln>
          </c:spPr>
          <c:invertIfNegative val="0"/>
          <c:val>
            <c:numRef>
              <c:f>Summary!#REF!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Summary!#REF!</c15:sqref>
                        </c15:formulaRef>
                      </c:ext>
                    </c:extLst>
                    <c:strCache>
                      <c:ptCount val="1"/>
                      <c:pt idx="0">
                        <c:v>#REF!</c:v>
                      </c:pt>
                    </c:strCache>
                  </c:strRef>
                </c15:tx>
              </c15:filteredSeriesTitle>
            </c:ext>
          </c:extLst>
        </c:ser>
        <c:ser>
          <c:idx val="2"/>
          <c:order val="2"/>
          <c:spPr>
            <a:solidFill>
              <a:srgbClr val="8C8984"/>
            </a:solidFill>
            <a:ln w="12700">
              <a:solidFill>
                <a:srgbClr val="000000"/>
              </a:solidFill>
              <a:prstDash val="solid"/>
            </a:ln>
          </c:spPr>
          <c:invertIfNegative val="0"/>
          <c:val>
            <c:numRef>
              <c:f>Summary!#REF!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Summary!#REF!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overlap val="100"/>
        <c:axId val="219734888"/>
        <c:axId val="220587840"/>
      </c:barChart>
      <c:catAx>
        <c:axId val="219734888"/>
        <c:scaling>
          <c:orientation val="minMax"/>
        </c:scaling>
        <c:delete val="1"/>
        <c:axPos val="b"/>
        <c:majorTickMark val="out"/>
        <c:minorTickMark val="none"/>
        <c:tickLblPos val="none"/>
        <c:crossAx val="220587840"/>
        <c:crosses val="autoZero"/>
        <c:auto val="1"/>
        <c:lblAlgn val="ctr"/>
        <c:lblOffset val="100"/>
        <c:noMultiLvlLbl val="0"/>
      </c:catAx>
      <c:valAx>
        <c:axId val="220587840"/>
        <c:scaling>
          <c:orientation val="minMax"/>
        </c:scaling>
        <c:delete val="0"/>
        <c:axPos val="l"/>
        <c:majorGridlines>
          <c:spPr>
            <a:ln w="3175">
              <a:solidFill>
                <a:srgbClr val="000000"/>
              </a:solidFill>
              <a:prstDash val="solid"/>
            </a:ln>
          </c:spPr>
        </c:majorGridlines>
        <c:title>
          <c:tx>
            <c:rich>
              <a:bodyPr/>
              <a:lstStyle/>
              <a:p>
                <a:pPr>
                  <a:defRPr sz="250" b="1" i="0" u="none" strike="noStrike" baseline="0">
                    <a:solidFill>
                      <a:srgbClr val="000000"/>
                    </a:solidFill>
                    <a:latin typeface="Arial"/>
                    <a:ea typeface="Arial"/>
                    <a:cs typeface="Arial"/>
                  </a:defRPr>
                </a:pPr>
                <a:r>
                  <a:rPr lang="en-US"/>
                  <a:t>Device Power (mW)</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Frutiger 55 Roman"/>
                <a:ea typeface="Frutiger 55 Roman"/>
                <a:cs typeface="Frutiger 55 Roman"/>
              </a:defRPr>
            </a:pPr>
            <a:endParaRPr lang="en-US"/>
          </a:p>
        </c:txPr>
        <c:crossAx val="219734888"/>
        <c:crosses val="autoZero"/>
        <c:crossBetween val="between"/>
      </c:valAx>
      <c:spPr>
        <a:solidFill>
          <a:srgbClr val="E6E6E6"/>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Power Consumption Breakout</a:t>
            </a:r>
          </a:p>
        </c:rich>
      </c:tx>
      <c:overlay val="0"/>
      <c:spPr>
        <a:noFill/>
        <a:ln w="25400">
          <a:noFill/>
        </a:ln>
      </c:spPr>
    </c:title>
    <c:autoTitleDeleted val="0"/>
    <c:plotArea>
      <c:layout/>
      <c:barChart>
        <c:barDir val="col"/>
        <c:grouping val="clustered"/>
        <c:varyColors val="0"/>
        <c:ser>
          <c:idx val="0"/>
          <c:order val="0"/>
          <c:spPr>
            <a:solidFill>
              <a:srgbClr val="0C2577"/>
            </a:solidFill>
            <a:ln w="12700">
              <a:solidFill>
                <a:srgbClr val="000000"/>
              </a:solidFill>
              <a:prstDash val="solid"/>
            </a:ln>
          </c:spPr>
          <c:invertIfNegative val="0"/>
          <c:val>
            <c:numRef>
              <c:f>(Summary!#REF!,Summary!#REF!,Summary!#REF!)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(Summary!#REF!,Summary!#REF!,Summary!#REF!)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0370920"/>
        <c:axId val="220371304"/>
      </c:barChart>
      <c:catAx>
        <c:axId val="220370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225" b="0" i="0" u="none" strike="noStrike" baseline="0">
                <a:solidFill>
                  <a:srgbClr val="000000"/>
                </a:solidFill>
                <a:latin typeface="Frutiger 55 Roman"/>
                <a:ea typeface="Frutiger 55 Roman"/>
                <a:cs typeface="Frutiger 55 Roman"/>
              </a:defRPr>
            </a:pPr>
            <a:endParaRPr lang="en-US"/>
          </a:p>
        </c:txPr>
        <c:crossAx val="220371304"/>
        <c:crosses val="autoZero"/>
        <c:auto val="1"/>
        <c:lblAlgn val="ctr"/>
        <c:lblOffset val="100"/>
        <c:tickLblSkip val="1"/>
        <c:tickMarkSkip val="1"/>
        <c:noMultiLvlLbl val="0"/>
      </c:catAx>
      <c:valAx>
        <c:axId val="220371304"/>
        <c:scaling>
          <c:orientation val="minMax"/>
        </c:scaling>
        <c:delete val="0"/>
        <c:axPos val="l"/>
        <c:majorGridlines>
          <c:spPr>
            <a:ln w="3175">
              <a:solidFill>
                <a:srgbClr val="000000"/>
              </a:solidFill>
              <a:prstDash val="solid"/>
            </a:ln>
          </c:spPr>
        </c:majorGridlines>
        <c:title>
          <c:tx>
            <c:rich>
              <a:bodyPr/>
              <a:lstStyle/>
              <a:p>
                <a:pPr>
                  <a:defRPr sz="200" b="1" i="0" u="none" strike="noStrike" baseline="0">
                    <a:solidFill>
                      <a:srgbClr val="000000"/>
                    </a:solidFill>
                    <a:latin typeface="Arial"/>
                    <a:ea typeface="Arial"/>
                    <a:cs typeface="Arial"/>
                  </a:defRPr>
                </a:pPr>
                <a:r>
                  <a:rPr lang="en-US"/>
                  <a:t>Power (mW)</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Frutiger 55 Roman"/>
                <a:ea typeface="Frutiger 55 Roman"/>
                <a:cs typeface="Frutiger 55 Roman"/>
              </a:defRPr>
            </a:pPr>
            <a:endParaRPr lang="en-US"/>
          </a:p>
        </c:txPr>
        <c:crossAx val="220370920"/>
        <c:crosses val="autoZero"/>
        <c:crossBetween val="between"/>
      </c:valAx>
      <c:spPr>
        <a:solidFill>
          <a:srgbClr val="E6E6E6"/>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175" b="1" i="0" u="none" strike="noStrike" baseline="0">
                <a:solidFill>
                  <a:srgbClr val="DD0806"/>
                </a:solidFill>
                <a:latin typeface="Arial"/>
                <a:cs typeface="Arial"/>
              </a:rPr>
              <a:t>Average</a:t>
            </a:r>
            <a:r>
              <a:rPr lang="en-US" sz="1175" b="1" i="0" u="none" strike="noStrike" baseline="0">
                <a:solidFill>
                  <a:srgbClr val="000000"/>
                </a:solidFill>
                <a:latin typeface="Arial"/>
                <a:cs typeface="Arial"/>
              </a:rPr>
              <a:t> Power Consumption per Device</a:t>
            </a:r>
          </a:p>
        </c:rich>
      </c:tx>
      <c:layout>
        <c:manualLayout>
          <c:xMode val="edge"/>
          <c:yMode val="edge"/>
          <c:x val="0.26269671342571183"/>
          <c:y val="1.9920733951971852E-2"/>
        </c:manualLayout>
      </c:layout>
      <c:overlay val="0"/>
      <c:spPr>
        <a:noFill/>
        <a:ln w="25400">
          <a:noFill/>
        </a:ln>
      </c:spPr>
    </c:title>
    <c:autoTitleDeleted val="0"/>
    <c:plotArea>
      <c:layout>
        <c:manualLayout>
          <c:layoutTarget val="inner"/>
          <c:xMode val="edge"/>
          <c:yMode val="edge"/>
          <c:x val="0.13107511045655368"/>
          <c:y val="0.16825396825396827"/>
          <c:w val="0.69513991163475752"/>
          <c:h val="0.7714285714285728"/>
        </c:manualLayout>
      </c:layout>
      <c:barChart>
        <c:barDir val="col"/>
        <c:grouping val="stacked"/>
        <c:varyColors val="0"/>
        <c:ser>
          <c:idx val="0"/>
          <c:order val="0"/>
          <c:tx>
            <c:v>Vdd</c:v>
          </c:tx>
          <c:spPr>
            <a:solidFill>
              <a:srgbClr val="0C2577"/>
            </a:solidFill>
            <a:ln w="12700">
              <a:solidFill>
                <a:srgbClr val="000000"/>
              </a:solidFill>
              <a:prstDash val="solid"/>
            </a:ln>
          </c:spPr>
          <c:invertIfNegative val="0"/>
          <c:val>
            <c:numRef>
              <c:f>Summary!$G$17</c:f>
              <c:numCache>
                <c:formatCode>0.0</c:formatCode>
                <c:ptCount val="1"/>
                <c:pt idx="0">
                  <c:v>1571.886</c:v>
                </c:pt>
              </c:numCache>
            </c:numRef>
          </c:val>
        </c:ser>
        <c:ser>
          <c:idx val="1"/>
          <c:order val="1"/>
          <c:tx>
            <c:v>Vext</c:v>
          </c:tx>
          <c:spPr>
            <a:solidFill>
              <a:srgbClr val="9B301C"/>
            </a:solidFill>
            <a:ln w="12700">
              <a:solidFill>
                <a:srgbClr val="000000"/>
              </a:solidFill>
              <a:prstDash val="solid"/>
            </a:ln>
          </c:spPr>
          <c:invertIfNegative val="0"/>
          <c:val>
            <c:numRef>
              <c:f>Summary!$H$17</c:f>
              <c:numCache>
                <c:formatCode>0.0</c:formatCode>
                <c:ptCount val="1"/>
                <c:pt idx="0">
                  <c:v>167.4</c:v>
                </c:pt>
              </c:numCache>
            </c:numRef>
          </c:val>
        </c:ser>
        <c:ser>
          <c:idx val="2"/>
          <c:order val="2"/>
          <c:tx>
            <c:v>VddQ</c:v>
          </c:tx>
          <c:spPr>
            <a:solidFill>
              <a:srgbClr val="8C8984"/>
            </a:solidFill>
            <a:ln w="12700">
              <a:solidFill>
                <a:srgbClr val="000000"/>
              </a:solidFill>
              <a:prstDash val="solid"/>
            </a:ln>
          </c:spPr>
          <c:invertIfNegative val="0"/>
          <c:val>
            <c:numRef>
              <c:f>Summary!$I$17</c:f>
              <c:numCache>
                <c:formatCode>0.0</c:formatCode>
                <c:ptCount val="1"/>
                <c:pt idx="0">
                  <c:v>171.46080000000001</c:v>
                </c:pt>
              </c:numCache>
            </c:numRef>
          </c:val>
        </c:ser>
        <c:ser>
          <c:idx val="3"/>
          <c:order val="3"/>
          <c:tx>
            <c:v>Vtt</c:v>
          </c:tx>
          <c:spPr>
            <a:solidFill>
              <a:srgbClr val="68217A"/>
            </a:solidFill>
            <a:ln w="12700">
              <a:solidFill>
                <a:srgbClr val="000000"/>
              </a:solidFill>
              <a:prstDash val="solid"/>
            </a:ln>
          </c:spPr>
          <c:invertIfNegative val="0"/>
          <c:val>
            <c:numRef>
              <c:f>Summary!$J$17</c:f>
              <c:numCache>
                <c:formatCode>0.0</c:formatCode>
                <c:ptCount val="1"/>
                <c:pt idx="0">
                  <c:v>144.16584808500002</c:v>
                </c:pt>
              </c:numCache>
            </c:numRef>
          </c:val>
        </c:ser>
        <c:dLbls>
          <c:showLegendKey val="0"/>
          <c:showVal val="0"/>
          <c:showCatName val="0"/>
          <c:showSerName val="0"/>
          <c:showPercent val="0"/>
          <c:showBubbleSize val="0"/>
        </c:dLbls>
        <c:gapWidth val="150"/>
        <c:overlap val="100"/>
        <c:axId val="220381168"/>
        <c:axId val="220457592"/>
      </c:barChart>
      <c:catAx>
        <c:axId val="220381168"/>
        <c:scaling>
          <c:orientation val="minMax"/>
        </c:scaling>
        <c:delete val="1"/>
        <c:axPos val="b"/>
        <c:majorTickMark val="out"/>
        <c:minorTickMark val="none"/>
        <c:tickLblPos val="none"/>
        <c:crossAx val="220457592"/>
        <c:crosses val="autoZero"/>
        <c:auto val="1"/>
        <c:lblAlgn val="ctr"/>
        <c:lblOffset val="100"/>
        <c:noMultiLvlLbl val="0"/>
      </c:catAx>
      <c:valAx>
        <c:axId val="22045759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Device Power (mW)</a:t>
                </a:r>
              </a:p>
            </c:rich>
          </c:tx>
          <c:layout>
            <c:manualLayout>
              <c:xMode val="edge"/>
              <c:yMode val="edge"/>
              <c:x val="3.9764400751681188E-2"/>
              <c:y val="0.368253871178724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Frutiger 55 Roman"/>
                <a:ea typeface="Frutiger 55 Roman"/>
                <a:cs typeface="Frutiger 55 Roman"/>
              </a:defRPr>
            </a:pPr>
            <a:endParaRPr lang="en-US"/>
          </a:p>
        </c:txPr>
        <c:crossAx val="220381168"/>
        <c:crosses val="autoZero"/>
        <c:crossBetween val="between"/>
      </c:valAx>
      <c:spPr>
        <a:solidFill>
          <a:srgbClr val="E6E6E6"/>
        </a:solidFill>
        <a:ln w="3175">
          <a:solidFill>
            <a:srgbClr val="000000"/>
          </a:solidFill>
          <a:prstDash val="solid"/>
        </a:ln>
      </c:spPr>
    </c:plotArea>
    <c:legend>
      <c:legendPos val="r"/>
      <c:layout>
        <c:manualLayout>
          <c:xMode val="edge"/>
          <c:yMode val="edge"/>
          <c:x val="0.91899858671512213"/>
          <c:y val="0.44761919323191396"/>
          <c:w val="6.7746664802994377E-2"/>
          <c:h val="0.2444444444444447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0" i="0" u="none" strike="noStrike" baseline="0">
                <a:solidFill>
                  <a:srgbClr val="000000"/>
                </a:solidFill>
                <a:latin typeface="Arial"/>
                <a:ea typeface="Arial"/>
                <a:cs typeface="Arial"/>
              </a:defRPr>
            </a:pPr>
            <a:r>
              <a:rPr lang="en-US" sz="1200" b="1" i="0" u="none" strike="noStrike" baseline="0">
                <a:solidFill>
                  <a:srgbClr val="DD0806"/>
                </a:solidFill>
                <a:latin typeface="Arial"/>
                <a:cs typeface="Arial"/>
              </a:rPr>
              <a:t>Average</a:t>
            </a:r>
            <a:r>
              <a:rPr lang="en-US" sz="1200" b="1" i="0" u="none" strike="noStrike" baseline="0">
                <a:solidFill>
                  <a:srgbClr val="000000"/>
                </a:solidFill>
                <a:latin typeface="Arial"/>
                <a:cs typeface="Arial"/>
              </a:rPr>
              <a:t> Power Consumption Breakout</a:t>
            </a:r>
          </a:p>
        </c:rich>
      </c:tx>
      <c:layout>
        <c:manualLayout>
          <c:xMode val="edge"/>
          <c:yMode val="edge"/>
          <c:x val="0.36123744147366194"/>
          <c:y val="1.6366560189992947E-2"/>
        </c:manualLayout>
      </c:layout>
      <c:overlay val="0"/>
      <c:spPr>
        <a:noFill/>
        <a:ln w="25400">
          <a:noFill/>
        </a:ln>
      </c:spPr>
    </c:title>
    <c:autoTitleDeleted val="0"/>
    <c:plotArea>
      <c:layout>
        <c:manualLayout>
          <c:layoutTarget val="inner"/>
          <c:xMode val="edge"/>
          <c:yMode val="edge"/>
          <c:x val="8.098271155595993E-2"/>
          <c:y val="8.5106382978723555E-2"/>
          <c:w val="0.88262056414922652"/>
          <c:h val="0.67266775777414134"/>
        </c:manualLayout>
      </c:layout>
      <c:barChart>
        <c:barDir val="col"/>
        <c:grouping val="clustered"/>
        <c:varyColors val="0"/>
        <c:ser>
          <c:idx val="3"/>
          <c:order val="0"/>
          <c:tx>
            <c:v>Vdd</c:v>
          </c:tx>
          <c:spPr>
            <a:solidFill>
              <a:srgbClr val="0C2577"/>
            </a:solidFill>
            <a:ln w="12700">
              <a:solidFill>
                <a:srgbClr val="000000"/>
              </a:solidFill>
              <a:prstDash val="solid"/>
            </a:ln>
          </c:spPr>
          <c:invertIfNegative val="0"/>
          <c:cat>
            <c:strRef>
              <c:f>(Summary!$E$10:$E$11,Summary!$E$13:$E$15)</c:f>
              <c:strCache>
                <c:ptCount val="5"/>
                <c:pt idx="0">
                  <c:v>Psys(STBY)</c:v>
                </c:pt>
                <c:pt idx="1">
                  <c:v>Psys(REF)</c:v>
                </c:pt>
                <c:pt idx="2">
                  <c:v>Psys(ACT)</c:v>
                </c:pt>
                <c:pt idx="3">
                  <c:v>Psys(WR)*</c:v>
                </c:pt>
                <c:pt idx="4">
                  <c:v>Psys(RD) **</c:v>
                </c:pt>
              </c:strCache>
            </c:strRef>
          </c:cat>
          <c:val>
            <c:numRef>
              <c:f>(Summary!$G$10:$G$11,Summary!$G$13:$G$15)</c:f>
              <c:numCache>
                <c:formatCode>0.0</c:formatCode>
                <c:ptCount val="5"/>
                <c:pt idx="0">
                  <c:v>313.875</c:v>
                </c:pt>
                <c:pt idx="1">
                  <c:v>-30.131999999999998</c:v>
                </c:pt>
                <c:pt idx="2">
                  <c:v>313.875</c:v>
                </c:pt>
                <c:pt idx="3">
                  <c:v>487.13400000000001</c:v>
                </c:pt>
                <c:pt idx="4">
                  <c:v>487.13400000000001</c:v>
                </c:pt>
              </c:numCache>
            </c:numRef>
          </c:val>
        </c:ser>
        <c:ser>
          <c:idx val="0"/>
          <c:order val="1"/>
          <c:tx>
            <c:v>Vext</c:v>
          </c:tx>
          <c:spPr>
            <a:solidFill>
              <a:srgbClr val="9B301C"/>
            </a:solidFill>
            <a:ln w="12700">
              <a:solidFill>
                <a:srgbClr val="000000"/>
              </a:solidFill>
              <a:prstDash val="solid"/>
            </a:ln>
          </c:spPr>
          <c:invertIfNegative val="0"/>
          <c:cat>
            <c:strRef>
              <c:f>(Summary!$E$10:$E$11,Summary!$E$13:$E$15)</c:f>
              <c:strCache>
                <c:ptCount val="5"/>
                <c:pt idx="0">
                  <c:v>Psys(STBY)</c:v>
                </c:pt>
                <c:pt idx="1">
                  <c:v>Psys(REF)</c:v>
                </c:pt>
                <c:pt idx="2">
                  <c:v>Psys(ACT)</c:v>
                </c:pt>
                <c:pt idx="3">
                  <c:v>Psys(WR)*</c:v>
                </c:pt>
                <c:pt idx="4">
                  <c:v>Psys(RD) **</c:v>
                </c:pt>
              </c:strCache>
            </c:strRef>
          </c:cat>
          <c:val>
            <c:numRef>
              <c:f>(Summary!$H$10:$H$11,Summary!$H$13:$H$15)</c:f>
              <c:numCache>
                <c:formatCode>0.0</c:formatCode>
                <c:ptCount val="5"/>
                <c:pt idx="0">
                  <c:v>51.150000000000006</c:v>
                </c:pt>
                <c:pt idx="1">
                  <c:v>0</c:v>
                </c:pt>
                <c:pt idx="2">
                  <c:v>51.150000000000006</c:v>
                </c:pt>
                <c:pt idx="3">
                  <c:v>32.549999999999997</c:v>
                </c:pt>
                <c:pt idx="4">
                  <c:v>32.549999999999997</c:v>
                </c:pt>
              </c:numCache>
            </c:numRef>
          </c:val>
        </c:ser>
        <c:ser>
          <c:idx val="1"/>
          <c:order val="2"/>
          <c:tx>
            <c:v>VddQ</c:v>
          </c:tx>
          <c:spPr>
            <a:solidFill>
              <a:srgbClr val="8C8984"/>
            </a:solidFill>
            <a:ln w="12700">
              <a:solidFill>
                <a:srgbClr val="000000"/>
              </a:solidFill>
              <a:prstDash val="solid"/>
            </a:ln>
          </c:spPr>
          <c:invertIfNegative val="0"/>
          <c:cat>
            <c:strRef>
              <c:f>(Summary!$E$10:$E$11,Summary!$E$13:$E$15)</c:f>
              <c:strCache>
                <c:ptCount val="5"/>
                <c:pt idx="0">
                  <c:v>Psys(STBY)</c:v>
                </c:pt>
                <c:pt idx="1">
                  <c:v>Psys(REF)</c:v>
                </c:pt>
                <c:pt idx="2">
                  <c:v>Psys(ACT)</c:v>
                </c:pt>
                <c:pt idx="3">
                  <c:v>Psys(WR)*</c:v>
                </c:pt>
                <c:pt idx="4">
                  <c:v>Psys(RD) **</c:v>
                </c:pt>
              </c:strCache>
            </c:strRef>
          </c:cat>
          <c:val>
            <c:numRef>
              <c:f>(Summary!$I$10:$I$11,Summary!$I$13:$I$15)</c:f>
              <c:numCache>
                <c:formatCode>0.0</c:formatCode>
                <c:ptCount val="5"/>
                <c:pt idx="0">
                  <c:v>0</c:v>
                </c:pt>
                <c:pt idx="1">
                  <c:v>0</c:v>
                </c:pt>
                <c:pt idx="2">
                  <c:v>0</c:v>
                </c:pt>
                <c:pt idx="3">
                  <c:v>0</c:v>
                </c:pt>
                <c:pt idx="4">
                  <c:v>171.46080000000001</c:v>
                </c:pt>
              </c:numCache>
            </c:numRef>
          </c:val>
        </c:ser>
        <c:ser>
          <c:idx val="2"/>
          <c:order val="3"/>
          <c:tx>
            <c:v>Vtt</c:v>
          </c:tx>
          <c:spPr>
            <a:solidFill>
              <a:srgbClr val="68217A"/>
            </a:solidFill>
            <a:ln w="12700">
              <a:solidFill>
                <a:srgbClr val="000000"/>
              </a:solidFill>
              <a:prstDash val="solid"/>
            </a:ln>
          </c:spPr>
          <c:invertIfNegative val="0"/>
          <c:cat>
            <c:strRef>
              <c:f>(Summary!$E$10:$E$11,Summary!$E$13:$E$15)</c:f>
              <c:strCache>
                <c:ptCount val="5"/>
                <c:pt idx="0">
                  <c:v>Psys(STBY)</c:v>
                </c:pt>
                <c:pt idx="1">
                  <c:v>Psys(REF)</c:v>
                </c:pt>
                <c:pt idx="2">
                  <c:v>Psys(ACT)</c:v>
                </c:pt>
                <c:pt idx="3">
                  <c:v>Psys(WR)*</c:v>
                </c:pt>
                <c:pt idx="4">
                  <c:v>Psys(RD) **</c:v>
                </c:pt>
              </c:strCache>
            </c:strRef>
          </c:cat>
          <c:val>
            <c:numRef>
              <c:f>(Summary!$J$10:$J$11,Summary!$J$13:$J$15)</c:f>
              <c:numCache>
                <c:formatCode>0.0</c:formatCode>
                <c:ptCount val="5"/>
                <c:pt idx="0">
                  <c:v>0</c:v>
                </c:pt>
                <c:pt idx="1">
                  <c:v>0</c:v>
                </c:pt>
                <c:pt idx="2">
                  <c:v>0</c:v>
                </c:pt>
                <c:pt idx="3">
                  <c:v>144.16584808500002</c:v>
                </c:pt>
                <c:pt idx="4">
                  <c:v>0</c:v>
                </c:pt>
              </c:numCache>
            </c:numRef>
          </c:val>
        </c:ser>
        <c:dLbls>
          <c:showLegendKey val="0"/>
          <c:showVal val="0"/>
          <c:showCatName val="0"/>
          <c:showSerName val="0"/>
          <c:showPercent val="0"/>
          <c:showBubbleSize val="0"/>
        </c:dLbls>
        <c:gapWidth val="150"/>
        <c:axId val="220379320"/>
        <c:axId val="220504384"/>
      </c:barChart>
      <c:catAx>
        <c:axId val="220379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25" b="0" i="0" u="none" strike="noStrike" baseline="0">
                <a:solidFill>
                  <a:srgbClr val="000000"/>
                </a:solidFill>
                <a:latin typeface="Frutiger 55 Roman"/>
                <a:ea typeface="Frutiger 55 Roman"/>
                <a:cs typeface="Frutiger 55 Roman"/>
              </a:defRPr>
            </a:pPr>
            <a:endParaRPr lang="en-US"/>
          </a:p>
        </c:txPr>
        <c:crossAx val="220504384"/>
        <c:crosses val="autoZero"/>
        <c:auto val="1"/>
        <c:lblAlgn val="ctr"/>
        <c:lblOffset val="100"/>
        <c:tickLblSkip val="1"/>
        <c:tickMarkSkip val="1"/>
        <c:noMultiLvlLbl val="0"/>
      </c:catAx>
      <c:valAx>
        <c:axId val="22050438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Power (mW)</a:t>
                </a:r>
              </a:p>
            </c:rich>
          </c:tx>
          <c:layout>
            <c:manualLayout>
              <c:xMode val="edge"/>
              <c:yMode val="edge"/>
              <c:x val="3.8298337707786556E-4"/>
              <c:y val="0.370913230710138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25" b="0" i="0" u="none" strike="noStrike" baseline="0">
                <a:solidFill>
                  <a:srgbClr val="000000"/>
                </a:solidFill>
                <a:latin typeface="Frutiger 55 Roman"/>
                <a:ea typeface="Frutiger 55 Roman"/>
                <a:cs typeface="Frutiger 55 Roman"/>
              </a:defRPr>
            </a:pPr>
            <a:endParaRPr lang="en-US"/>
          </a:p>
        </c:txPr>
        <c:crossAx val="220379320"/>
        <c:crosses val="autoZero"/>
        <c:crossBetween val="between"/>
      </c:valAx>
      <c:spPr>
        <a:solidFill>
          <a:srgbClr val="E6E6E6"/>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9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trlProps/ctrlProp1.xml><?xml version="1.0" encoding="utf-8"?>
<formControlPr xmlns="http://schemas.microsoft.com/office/spreadsheetml/2009/9/main" objectType="Drop" dropLines="9" dropStyle="combo" dx="16" fmlaLink="$H$1" fmlaRange="$H$3:$H$11" noThreeD="1" sel="4" val="0"/>
</file>

<file path=xl/ctrlProps/ctrlProp10.xml><?xml version="1.0" encoding="utf-8"?>
<formControlPr xmlns="http://schemas.microsoft.com/office/spreadsheetml/2009/9/main" objectType="Drop" dropLines="2" dropStyle="combo" dx="16" fmlaLink="#REF!" fmlaRange="#REF!" noThreeD="1" sel="0" val="0"/>
</file>

<file path=xl/ctrlProps/ctrlProp11.xml><?xml version="1.0" encoding="utf-8"?>
<formControlPr xmlns="http://schemas.microsoft.com/office/spreadsheetml/2009/9/main" objectType="Drop" dropLines="3" dropStyle="combo" dx="16" fmlaLink="$Q$1" fmlaRange="$Q$3:$Q$5" noThreeD="1" sel="2" val="0"/>
</file>

<file path=xl/ctrlProps/ctrlProp12.xml><?xml version="1.0" encoding="utf-8"?>
<formControlPr xmlns="http://schemas.microsoft.com/office/spreadsheetml/2009/9/main" objectType="Drop" dropLines="2" dropStyle="combo" dx="16" fmlaLink="#REF!" fmlaRange="#REF!" noThreeD="1" sel="0" val="0"/>
</file>

<file path=xl/ctrlProps/ctrlProp13.xml><?xml version="1.0" encoding="utf-8"?>
<formControlPr xmlns="http://schemas.microsoft.com/office/spreadsheetml/2009/9/main" objectType="Drop" dropLines="4" dropStyle="combo" dx="16" fmlaLink="$J$1" fmlaRange="$J$3:$J$6" noThreeD="1" sel="3" val="0"/>
</file>

<file path=xl/ctrlProps/ctrlProp2.xml><?xml version="1.0" encoding="utf-8"?>
<formControlPr xmlns="http://schemas.microsoft.com/office/spreadsheetml/2009/9/main" objectType="Drop" dropLines="3" dropStyle="combo" dx="16" fmlaLink="$L$1" fmlaRange="$L$3:$L$4" noThreeD="1" sel="2" val="0"/>
</file>

<file path=xl/ctrlProps/ctrlProp3.xml><?xml version="1.0" encoding="utf-8"?>
<formControlPr xmlns="http://schemas.microsoft.com/office/spreadsheetml/2009/9/main" objectType="Drop" dropLines="2" dropStyle="combo" dx="16" fmlaLink="#REF!" fmlaRange="#REF!" noThreeD="1" sel="0" val="0"/>
</file>

<file path=xl/ctrlProps/ctrlProp4.xml><?xml version="1.0" encoding="utf-8"?>
<formControlPr xmlns="http://schemas.microsoft.com/office/spreadsheetml/2009/9/main" objectType="Drop" dropLines="2" dropStyle="combo" dx="16" fmlaLink="$G$1" fmlaRange="$G$3:$G$4" noThreeD="1" sel="2" val="0"/>
</file>

<file path=xl/ctrlProps/ctrlProp5.xml><?xml version="1.0" encoding="utf-8"?>
<formControlPr xmlns="http://schemas.microsoft.com/office/spreadsheetml/2009/9/main" objectType="Drop" dropLines="2" dropStyle="combo" dx="16" fmlaLink="$O$1" fmlaRange="$O$3:$O$4" noThreeD="1" sel="1" val="0"/>
</file>

<file path=xl/ctrlProps/ctrlProp6.xml><?xml version="1.0" encoding="utf-8"?>
<formControlPr xmlns="http://schemas.microsoft.com/office/spreadsheetml/2009/9/main" objectType="Drop" dropLines="3" dropStyle="combo" dx="16" fmlaLink="$N$1" fmlaRange="$N$3:$N$5" noThreeD="1" sel="1" val="0"/>
</file>

<file path=xl/ctrlProps/ctrlProp7.xml><?xml version="1.0" encoding="utf-8"?>
<formControlPr xmlns="http://schemas.microsoft.com/office/spreadsheetml/2009/9/main" objectType="Drop" dropLines="2" dropStyle="combo" dx="16" fmlaLink="#REF!" fmlaRange="#REF!" noThreeD="1" sel="0" val="0"/>
</file>

<file path=xl/ctrlProps/ctrlProp8.xml><?xml version="1.0" encoding="utf-8"?>
<formControlPr xmlns="http://schemas.microsoft.com/office/spreadsheetml/2009/9/main" objectType="Drop" dropLines="3" dropStyle="combo" dx="16" fmlaLink="$Q$1" fmlaRange="$Q$3:$Q$5" noThreeD="1" sel="2" val="0"/>
</file>

<file path=xl/ctrlProps/ctrlProp9.xml><?xml version="1.0" encoding="utf-8"?>
<formControlPr xmlns="http://schemas.microsoft.com/office/spreadsheetml/2009/9/main" objectType="Drop" dropStyle="combo" dx="16" fmlaLink="$N$1" fmlaRange="$N$3:$N$1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2828925</xdr:colOff>
      <xdr:row>1</xdr:row>
      <xdr:rowOff>66675</xdr:rowOff>
    </xdr:from>
    <xdr:to>
      <xdr:col>3</xdr:col>
      <xdr:colOff>4295775</xdr:colOff>
      <xdr:row>4</xdr:row>
      <xdr:rowOff>57150</xdr:rowOff>
    </xdr:to>
    <xdr:pic>
      <xdr:nvPicPr>
        <xdr:cNvPr id="31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676775" y="238125"/>
          <a:ext cx="1466850"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3952875</xdr:colOff>
      <xdr:row>0</xdr:row>
      <xdr:rowOff>28575</xdr:rowOff>
    </xdr:from>
    <xdr:to>
      <xdr:col>3</xdr:col>
      <xdr:colOff>5429250</xdr:colOff>
      <xdr:row>3</xdr:row>
      <xdr:rowOff>47625</xdr:rowOff>
    </xdr:to>
    <xdr:pic>
      <xdr:nvPicPr>
        <xdr:cNvPr id="62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610100" y="28575"/>
          <a:ext cx="14763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441960</xdr:colOff>
      <xdr:row>0</xdr:row>
      <xdr:rowOff>85725</xdr:rowOff>
    </xdr:from>
    <xdr:to>
      <xdr:col>2</xdr:col>
      <xdr:colOff>1196340</xdr:colOff>
      <xdr:row>3</xdr:row>
      <xdr:rowOff>104775</xdr:rowOff>
    </xdr:to>
    <xdr:pic>
      <xdr:nvPicPr>
        <xdr:cNvPr id="72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86740" y="85725"/>
          <a:ext cx="1508760" cy="5219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5</xdr:row>
      <xdr:rowOff>161925</xdr:rowOff>
    </xdr:from>
    <xdr:to>
      <xdr:col>4</xdr:col>
      <xdr:colOff>352425</xdr:colOff>
      <xdr:row>13</xdr:row>
      <xdr:rowOff>9525</xdr:rowOff>
    </xdr:to>
    <xdr:sp macro="" textlink="">
      <xdr:nvSpPr>
        <xdr:cNvPr id="4739" name="AutoShape 9"/>
        <xdr:cNvSpPr>
          <a:spLocks/>
        </xdr:cNvSpPr>
      </xdr:nvSpPr>
      <xdr:spPr bwMode="auto">
        <a:xfrm>
          <a:off x="5943600" y="1285875"/>
          <a:ext cx="200025" cy="1704975"/>
        </a:xfrm>
        <a:prstGeom prst="rightBrace">
          <a:avLst>
            <a:gd name="adj1" fmla="val 60101"/>
            <a:gd name="adj2" fmla="val 50000"/>
          </a:avLst>
        </a:prstGeom>
        <a:noFill/>
        <a:ln w="28575">
          <a:solidFill>
            <a:srgbClr val="00685C"/>
          </a:solidFill>
          <a:round/>
          <a:headEnd/>
          <a:tailEnd/>
        </a:ln>
      </xdr:spPr>
    </xdr:sp>
    <xdr:clientData/>
  </xdr:twoCellAnchor>
  <xdr:twoCellAnchor editAs="oneCell">
    <xdr:from>
      <xdr:col>4</xdr:col>
      <xdr:colOff>514350</xdr:colOff>
      <xdr:row>3</xdr:row>
      <xdr:rowOff>160391</xdr:rowOff>
    </xdr:from>
    <xdr:to>
      <xdr:col>20</xdr:col>
      <xdr:colOff>250031</xdr:colOff>
      <xdr:row>15</xdr:row>
      <xdr:rowOff>22385</xdr:rowOff>
    </xdr:to>
    <xdr:sp macro="" textlink="">
      <xdr:nvSpPr>
        <xdr:cNvPr id="4106" name="Text Box 10"/>
        <xdr:cNvSpPr txBox="1">
          <a:spLocks noChangeArrowheads="1"/>
        </xdr:cNvSpPr>
      </xdr:nvSpPr>
      <xdr:spPr bwMode="auto">
        <a:xfrm>
          <a:off x="6467475" y="712841"/>
          <a:ext cx="2631281" cy="2176569"/>
        </a:xfrm>
        <a:prstGeom prst="rect">
          <a:avLst/>
        </a:prstGeom>
        <a:solidFill>
          <a:srgbClr val="00685C"/>
        </a:solidFill>
        <a:ln w="9525">
          <a:noFill/>
          <a:miter lim="800000"/>
          <a:headEnd/>
          <a:tailEnd/>
        </a:ln>
        <a:effectLst>
          <a:outerShdw dist="107763" dir="2700000" algn="ctr" rotWithShape="0">
            <a:srgbClr val="808080">
              <a:alpha val="50000"/>
            </a:srgbClr>
          </a:outerShdw>
        </a:effectLst>
      </xdr:spPr>
      <xdr:txBody>
        <a:bodyPr vertOverflow="clip" wrap="square" lIns="36576" tIns="27432" rIns="0" bIns="27432" anchor="ctr" upright="1"/>
        <a:lstStyle/>
        <a:p>
          <a:pPr algn="l" rtl="0">
            <a:defRPr sz="1000"/>
          </a:pPr>
          <a:r>
            <a:rPr lang="en-US" sz="1200" b="1" i="0" u="none" strike="noStrike" baseline="0">
              <a:solidFill>
                <a:srgbClr val="FFFFFF"/>
              </a:solidFill>
              <a:latin typeface="Arial"/>
              <a:cs typeface="Arial"/>
            </a:rPr>
            <a:t>Inputs for RLDRAM selction are chosen here.</a:t>
          </a:r>
        </a:p>
        <a:p>
          <a:pPr algn="l" rtl="0">
            <a:defRPr sz="1000"/>
          </a:pPr>
          <a:endParaRPr lang="en-US" sz="1200" b="1" i="0" u="none" strike="noStrike" baseline="0">
            <a:solidFill>
              <a:srgbClr val="FFFFFF"/>
            </a:solidFill>
            <a:latin typeface="Arial"/>
            <a:cs typeface="Arial"/>
          </a:endParaRPr>
        </a:p>
        <a:p>
          <a:pPr algn="l" rtl="0">
            <a:defRPr sz="1000"/>
          </a:pPr>
          <a:r>
            <a:rPr lang="en-US" sz="1200" b="1" i="0" u="none" strike="noStrike" baseline="0">
              <a:solidFill>
                <a:srgbClr val="FFFFFF"/>
              </a:solidFill>
              <a:latin typeface="Arial"/>
              <a:cs typeface="Arial"/>
            </a:rPr>
            <a:t>The table below is automatically updated from Device Spec Worksheet. </a:t>
          </a:r>
        </a:p>
        <a:p>
          <a:pPr algn="l" rtl="0">
            <a:defRPr sz="1000"/>
          </a:pPr>
          <a:endParaRPr lang="en-US" sz="1200" b="1" i="0" u="none" strike="noStrike" baseline="0">
            <a:solidFill>
              <a:srgbClr val="FFFFFF"/>
            </a:solidFill>
            <a:latin typeface="Arial"/>
            <a:cs typeface="Arial"/>
          </a:endParaRPr>
        </a:p>
        <a:p>
          <a:pPr algn="l" rtl="0">
            <a:defRPr sz="1000"/>
          </a:pPr>
          <a:r>
            <a:rPr lang="en-US" sz="1200" b="1" i="0" u="none" strike="noStrike" baseline="0">
              <a:solidFill>
                <a:srgbClr val="FFFFFF"/>
              </a:solidFill>
              <a:latin typeface="Arial"/>
              <a:cs typeface="Arial"/>
            </a:rPr>
            <a:t>X18 supports BL = 2, 4, or 8</a:t>
          </a:r>
        </a:p>
        <a:p>
          <a:pPr algn="l" rtl="0">
            <a:defRPr sz="1000"/>
          </a:pPr>
          <a:r>
            <a:rPr lang="en-US" sz="1200" b="1" i="0" u="none" strike="noStrike" baseline="0">
              <a:solidFill>
                <a:srgbClr val="FFFFFF"/>
              </a:solidFill>
              <a:latin typeface="Arial"/>
              <a:cs typeface="Arial"/>
            </a:rPr>
            <a:t>X36 supports BL =  2 &amp; 4 only.</a:t>
          </a:r>
        </a:p>
        <a:p>
          <a:pPr algn="ctr" rtl="0">
            <a:defRPr sz="1000"/>
          </a:pPr>
          <a:r>
            <a:rPr lang="en-US" sz="1200" b="1" i="0" u="none" strike="noStrike" baseline="0">
              <a:solidFill>
                <a:srgbClr val="FFFF00"/>
              </a:solidFill>
              <a:latin typeface="Arial"/>
              <a:cs typeface="Arial"/>
            </a:rPr>
            <a:t>X36 BL = 8  is an invalid combination &amp; will cause errors. </a:t>
          </a:r>
        </a:p>
      </xdr:txBody>
    </xdr:sp>
    <xdr:clientData/>
  </xdr:twoCellAnchor>
  <xdr:twoCellAnchor editAs="oneCell">
    <xdr:from>
      <xdr:col>1</xdr:col>
      <xdr:colOff>3286125</xdr:colOff>
      <xdr:row>0</xdr:row>
      <xdr:rowOff>85725</xdr:rowOff>
    </xdr:from>
    <xdr:to>
      <xdr:col>3</xdr:col>
      <xdr:colOff>238125</xdr:colOff>
      <xdr:row>3</xdr:row>
      <xdr:rowOff>76200</xdr:rowOff>
    </xdr:to>
    <xdr:pic>
      <xdr:nvPicPr>
        <xdr:cNvPr id="4741"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4019550" y="85725"/>
          <a:ext cx="1495425" cy="533400"/>
        </a:xfrm>
        <a:prstGeom prst="rect">
          <a:avLst/>
        </a:prstGeom>
        <a:noFill/>
        <a:ln w="9525">
          <a:noFill/>
          <a:miter lim="800000"/>
          <a:headEnd/>
          <a:tailEnd/>
        </a:ln>
      </xdr:spPr>
    </xdr:pic>
    <xdr:clientData/>
  </xdr:twoCellAnchor>
  <xdr:twoCellAnchor>
    <xdr:from>
      <xdr:col>5</xdr:col>
      <xdr:colOff>161925</xdr:colOff>
      <xdr:row>17</xdr:row>
      <xdr:rowOff>28575</xdr:rowOff>
    </xdr:from>
    <xdr:to>
      <xdr:col>5</xdr:col>
      <xdr:colOff>361950</xdr:colOff>
      <xdr:row>36</xdr:row>
      <xdr:rowOff>9525</xdr:rowOff>
    </xdr:to>
    <xdr:sp macro="" textlink="">
      <xdr:nvSpPr>
        <xdr:cNvPr id="4742" name="AutoShape 19"/>
        <xdr:cNvSpPr>
          <a:spLocks/>
        </xdr:cNvSpPr>
      </xdr:nvSpPr>
      <xdr:spPr bwMode="auto">
        <a:xfrm>
          <a:off x="6477000" y="3667125"/>
          <a:ext cx="200025" cy="3429000"/>
        </a:xfrm>
        <a:prstGeom prst="rightBrace">
          <a:avLst>
            <a:gd name="adj1" fmla="val 155556"/>
            <a:gd name="adj2" fmla="val 50000"/>
          </a:avLst>
        </a:prstGeom>
        <a:noFill/>
        <a:ln w="28575">
          <a:solidFill>
            <a:srgbClr val="0C2577"/>
          </a:solidFill>
          <a:round/>
          <a:headEnd/>
          <a:tailEnd/>
        </a:ln>
      </xdr:spPr>
    </xdr:sp>
    <xdr:clientData/>
  </xdr:twoCellAnchor>
  <xdr:twoCellAnchor editAs="oneCell">
    <xdr:from>
      <xdr:col>17</xdr:col>
      <xdr:colOff>81642</xdr:colOff>
      <xdr:row>22</xdr:row>
      <xdr:rowOff>46252</xdr:rowOff>
    </xdr:from>
    <xdr:to>
      <xdr:col>22</xdr:col>
      <xdr:colOff>111104</xdr:colOff>
      <xdr:row>30</xdr:row>
      <xdr:rowOff>157378</xdr:rowOff>
    </xdr:to>
    <xdr:sp macro="" textlink="">
      <xdr:nvSpPr>
        <xdr:cNvPr id="4116" name="Text Box 20"/>
        <xdr:cNvSpPr txBox="1">
          <a:spLocks noChangeArrowheads="1"/>
        </xdr:cNvSpPr>
      </xdr:nvSpPr>
      <xdr:spPr bwMode="auto">
        <a:xfrm>
          <a:off x="6939642" y="4482181"/>
          <a:ext cx="2945473" cy="1526269"/>
        </a:xfrm>
        <a:prstGeom prst="rect">
          <a:avLst/>
        </a:prstGeom>
        <a:solidFill>
          <a:srgbClr val="0C2577"/>
        </a:solidFill>
        <a:ln w="9525">
          <a:noFill/>
          <a:miter lim="800000"/>
          <a:headEnd/>
          <a:tailEnd/>
        </a:ln>
        <a:effectLst>
          <a:outerShdw dist="107763" dir="2700000" algn="ctr" rotWithShape="0">
            <a:srgbClr val="808080">
              <a:alpha val="50000"/>
            </a:srgbClr>
          </a:outerShdw>
        </a:effectLst>
      </xdr:spPr>
      <xdr:txBody>
        <a:bodyPr vertOverflow="clip" wrap="square" lIns="36576" tIns="27432" rIns="0" bIns="27432" anchor="ctr" upright="1"/>
        <a:lstStyle/>
        <a:p>
          <a:pPr algn="l" rtl="0">
            <a:defRPr sz="1000"/>
          </a:pPr>
          <a:r>
            <a:rPr lang="en-US" sz="1200" b="1" i="0" u="none" strike="noStrike" baseline="0">
              <a:solidFill>
                <a:srgbClr val="FFFFFF"/>
              </a:solidFill>
              <a:latin typeface="Arial"/>
              <a:cs typeface="Arial"/>
            </a:rPr>
            <a:t>Values are extracted from the</a:t>
          </a:r>
        </a:p>
        <a:p>
          <a:pPr algn="l" rtl="0">
            <a:defRPr sz="1000"/>
          </a:pPr>
          <a:r>
            <a:rPr lang="en-US" sz="1200" b="1" i="0" u="none" strike="noStrike" baseline="0">
              <a:solidFill>
                <a:srgbClr val="FFFFFF"/>
              </a:solidFill>
              <a:latin typeface="Arial"/>
              <a:cs typeface="Arial"/>
            </a:rPr>
            <a:t> "RLDRAM 3 Spec" tab. Please confirm the numbers in that worksheet are updated prior to use.</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22860</xdr:colOff>
          <xdr:row>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4</xdr:col>
          <xdr:colOff>22860</xdr:colOff>
          <xdr:row>8</xdr:row>
          <xdr:rowOff>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4</xdr:col>
          <xdr:colOff>22860</xdr:colOff>
          <xdr:row>10</xdr:row>
          <xdr:rowOff>182880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4</xdr:col>
          <xdr:colOff>22860</xdr:colOff>
          <xdr:row>7</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7620</xdr:rowOff>
        </xdr:from>
        <xdr:to>
          <xdr:col>4</xdr:col>
          <xdr:colOff>22860</xdr:colOff>
          <xdr:row>11</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7620</xdr:rowOff>
        </xdr:from>
        <xdr:to>
          <xdr:col>4</xdr:col>
          <xdr:colOff>22860</xdr:colOff>
          <xdr:row>10</xdr:row>
          <xdr:rowOff>0</xdr:rowOff>
        </xdr:to>
        <xdr:sp macro="" textlink="">
          <xdr:nvSpPr>
            <xdr:cNvPr id="4104" name="Drop Down 8"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4</xdr:col>
          <xdr:colOff>22860</xdr:colOff>
          <xdr:row>11</xdr:row>
          <xdr:rowOff>182880</xdr:rowOff>
        </xdr:to>
        <xdr:sp macro="" textlink="">
          <xdr:nvSpPr>
            <xdr:cNvPr id="4111" name="Drop Down 15" hidden="1">
              <a:extLst>
                <a:ext uri="{63B3BB69-23CF-44E3-9099-C40C66FF867C}">
                  <a14:compatExt spid="_x0000_s4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7620</xdr:rowOff>
        </xdr:from>
        <xdr:to>
          <xdr:col>4</xdr:col>
          <xdr:colOff>22860</xdr:colOff>
          <xdr:row>12</xdr:row>
          <xdr:rowOff>0</xdr:rowOff>
        </xdr:to>
        <xdr:sp macro="" textlink="">
          <xdr:nvSpPr>
            <xdr:cNvPr id="4112" name="Drop Down 16" hidden="1">
              <a:extLst>
                <a:ext uri="{63B3BB69-23CF-44E3-9099-C40C66FF867C}">
                  <a14:compatExt spid="_x0000_s4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7620</xdr:rowOff>
        </xdr:from>
        <xdr:to>
          <xdr:col>4</xdr:col>
          <xdr:colOff>22860</xdr:colOff>
          <xdr:row>12</xdr:row>
          <xdr:rowOff>198120</xdr:rowOff>
        </xdr:to>
        <xdr:sp macro="" textlink="">
          <xdr:nvSpPr>
            <xdr:cNvPr id="4281" name="Drop Down 185" hidden="1">
              <a:extLst>
                <a:ext uri="{63B3BB69-23CF-44E3-9099-C40C66FF867C}">
                  <a14:compatExt spid="_x0000_s4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4</xdr:col>
          <xdr:colOff>22860</xdr:colOff>
          <xdr:row>12</xdr:row>
          <xdr:rowOff>182880</xdr:rowOff>
        </xdr:to>
        <xdr:sp macro="" textlink="">
          <xdr:nvSpPr>
            <xdr:cNvPr id="4288" name="Drop Down 192" hidden="1">
              <a:extLst>
                <a:ext uri="{63B3BB69-23CF-44E3-9099-C40C66FF867C}">
                  <a14:compatExt spid="_x0000_s4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7620</xdr:rowOff>
        </xdr:from>
        <xdr:to>
          <xdr:col>4</xdr:col>
          <xdr:colOff>22860</xdr:colOff>
          <xdr:row>13</xdr:row>
          <xdr:rowOff>0</xdr:rowOff>
        </xdr:to>
        <xdr:sp macro="" textlink="">
          <xdr:nvSpPr>
            <xdr:cNvPr id="4289" name="Drop Down 193" hidden="1">
              <a:extLst>
                <a:ext uri="{63B3BB69-23CF-44E3-9099-C40C66FF867C}">
                  <a14:compatExt spid="_x0000_s4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4</xdr:col>
          <xdr:colOff>22860</xdr:colOff>
          <xdr:row>11</xdr:row>
          <xdr:rowOff>182880</xdr:rowOff>
        </xdr:to>
        <xdr:sp macro="" textlink="">
          <xdr:nvSpPr>
            <xdr:cNvPr id="4290" name="Drop Down 194" hidden="1">
              <a:extLst>
                <a:ext uri="{63B3BB69-23CF-44E3-9099-C40C66FF867C}">
                  <a14:compatExt spid="_x0000_s4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7620</xdr:rowOff>
        </xdr:from>
        <xdr:to>
          <xdr:col>4</xdr:col>
          <xdr:colOff>22860</xdr:colOff>
          <xdr:row>12</xdr:row>
          <xdr:rowOff>0</xdr:rowOff>
        </xdr:to>
        <xdr:sp macro="" textlink="">
          <xdr:nvSpPr>
            <xdr:cNvPr id="4291" name="Drop Down 195" hidden="1">
              <a:extLst>
                <a:ext uri="{63B3BB69-23CF-44E3-9099-C40C66FF867C}">
                  <a14:compatExt spid="_x0000_s4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2989580</xdr:colOff>
      <xdr:row>1</xdr:row>
      <xdr:rowOff>55245</xdr:rowOff>
    </xdr:from>
    <xdr:to>
      <xdr:col>4</xdr:col>
      <xdr:colOff>178435</xdr:colOff>
      <xdr:row>4</xdr:row>
      <xdr:rowOff>45720</xdr:rowOff>
    </xdr:to>
    <xdr:pic>
      <xdr:nvPicPr>
        <xdr:cNvPr id="525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046220" y="55245"/>
          <a:ext cx="1476375" cy="54673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235585</xdr:colOff>
      <xdr:row>0</xdr:row>
      <xdr:rowOff>138430</xdr:rowOff>
    </xdr:from>
    <xdr:to>
      <xdr:col>6</xdr:col>
      <xdr:colOff>1174115</xdr:colOff>
      <xdr:row>4</xdr:row>
      <xdr:rowOff>34925</xdr:rowOff>
    </xdr:to>
    <xdr:pic>
      <xdr:nvPicPr>
        <xdr:cNvPr id="115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5061585" y="138430"/>
          <a:ext cx="1537970" cy="54673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257175</xdr:colOff>
      <xdr:row>5</xdr:row>
      <xdr:rowOff>0</xdr:rowOff>
    </xdr:from>
    <xdr:to>
      <xdr:col>15</xdr:col>
      <xdr:colOff>533400</xdr:colOff>
      <xdr:row>5</xdr:row>
      <xdr:rowOff>0</xdr:rowOff>
    </xdr:to>
    <xdr:graphicFrame macro="">
      <xdr:nvGraphicFramePr>
        <xdr:cNvPr id="26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5</xdr:row>
      <xdr:rowOff>0</xdr:rowOff>
    </xdr:from>
    <xdr:to>
      <xdr:col>15</xdr:col>
      <xdr:colOff>466725</xdr:colOff>
      <xdr:row>5</xdr:row>
      <xdr:rowOff>0</xdr:rowOff>
    </xdr:to>
    <xdr:graphicFrame macro="">
      <xdr:nvGraphicFramePr>
        <xdr:cNvPr id="26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261620</xdr:colOff>
      <xdr:row>0</xdr:row>
      <xdr:rowOff>48260</xdr:rowOff>
    </xdr:from>
    <xdr:to>
      <xdr:col>8</xdr:col>
      <xdr:colOff>603885</xdr:colOff>
      <xdr:row>3</xdr:row>
      <xdr:rowOff>86360</xdr:rowOff>
    </xdr:to>
    <xdr:pic>
      <xdr:nvPicPr>
        <xdr:cNvPr id="2665"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650740" y="48260"/>
          <a:ext cx="1561465" cy="556260"/>
        </a:xfrm>
        <a:prstGeom prst="rect">
          <a:avLst/>
        </a:prstGeom>
        <a:noFill/>
        <a:ln w="9525">
          <a:noFill/>
          <a:miter lim="800000"/>
          <a:headEnd/>
          <a:tailEnd/>
        </a:ln>
      </xdr:spPr>
    </xdr:pic>
    <xdr:clientData/>
  </xdr:twoCellAnchor>
  <xdr:twoCellAnchor>
    <xdr:from>
      <xdr:col>3</xdr:col>
      <xdr:colOff>1610995</xdr:colOff>
      <xdr:row>23</xdr:row>
      <xdr:rowOff>116205</xdr:rowOff>
    </xdr:from>
    <xdr:to>
      <xdr:col>12</xdr:col>
      <xdr:colOff>287020</xdr:colOff>
      <xdr:row>41</xdr:row>
      <xdr:rowOff>144780</xdr:rowOff>
    </xdr:to>
    <xdr:graphicFrame macro="">
      <xdr:nvGraphicFramePr>
        <xdr:cNvPr id="266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304800</xdr:colOff>
      <xdr:row>42</xdr:row>
      <xdr:rowOff>132080</xdr:rowOff>
    </xdr:from>
    <xdr:to>
      <xdr:col>14</xdr:col>
      <xdr:colOff>60960</xdr:colOff>
      <xdr:row>74</xdr:row>
      <xdr:rowOff>20320</xdr:rowOff>
    </xdr:to>
    <xdr:graphicFrame macro="">
      <xdr:nvGraphicFramePr>
        <xdr:cNvPr id="26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ldramsupport@micro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0"/>
  <sheetViews>
    <sheetView showGridLines="0" topLeftCell="A10" zoomScale="90" zoomScaleNormal="90" workbookViewId="0">
      <selection activeCell="D22" sqref="D22"/>
    </sheetView>
  </sheetViews>
  <sheetFormatPr defaultColWidth="8.88671875" defaultRowHeight="13.2"/>
  <cols>
    <col min="1" max="1" width="4.44140625" customWidth="1"/>
    <col min="2" max="2" width="15.109375" customWidth="1"/>
    <col min="3" max="3" width="3.6640625" customWidth="1"/>
    <col min="4" max="4" width="82.44140625" customWidth="1"/>
  </cols>
  <sheetData>
    <row r="1" spans="1:4" ht="13.8" thickBot="1">
      <c r="A1" s="24"/>
    </row>
    <row r="2" spans="1:4">
      <c r="B2" s="7" t="s">
        <v>9</v>
      </c>
      <c r="C2" s="8" t="s">
        <v>18</v>
      </c>
      <c r="D2" s="9" t="s">
        <v>188</v>
      </c>
    </row>
    <row r="3" spans="1:4">
      <c r="B3" s="10" t="s">
        <v>10</v>
      </c>
      <c r="C3" s="11" t="s">
        <v>18</v>
      </c>
      <c r="D3" s="18">
        <v>1.6</v>
      </c>
    </row>
    <row r="4" spans="1:4">
      <c r="B4" s="10" t="s">
        <v>11</v>
      </c>
      <c r="C4" s="11" t="s">
        <v>18</v>
      </c>
      <c r="D4" s="12">
        <v>42411</v>
      </c>
    </row>
    <row r="5" spans="1:4">
      <c r="B5" s="10"/>
      <c r="C5" s="11"/>
      <c r="D5" s="13"/>
    </row>
    <row r="6" spans="1:4">
      <c r="B6" s="10" t="s">
        <v>12</v>
      </c>
      <c r="C6" s="11" t="s">
        <v>18</v>
      </c>
      <c r="D6" s="13" t="s">
        <v>256</v>
      </c>
    </row>
    <row r="7" spans="1:4">
      <c r="B7" s="10" t="s">
        <v>14</v>
      </c>
      <c r="C7" s="11" t="s">
        <v>18</v>
      </c>
      <c r="D7" s="114" t="s">
        <v>132</v>
      </c>
    </row>
    <row r="8" spans="1:4">
      <c r="B8" s="10" t="s">
        <v>13</v>
      </c>
      <c r="C8" s="11" t="s">
        <v>18</v>
      </c>
      <c r="D8" s="13" t="s">
        <v>17</v>
      </c>
    </row>
    <row r="9" spans="1:4">
      <c r="B9" s="10"/>
      <c r="C9" s="11"/>
      <c r="D9" s="13"/>
    </row>
    <row r="10" spans="1:4" ht="26.4">
      <c r="B10" s="10" t="s">
        <v>15</v>
      </c>
      <c r="C10" s="11" t="s">
        <v>18</v>
      </c>
      <c r="D10" s="13" t="s">
        <v>189</v>
      </c>
    </row>
    <row r="11" spans="1:4">
      <c r="B11" s="10"/>
      <c r="C11" s="11"/>
      <c r="D11" s="13"/>
    </row>
    <row r="12" spans="1:4">
      <c r="B12" s="10" t="s">
        <v>28</v>
      </c>
      <c r="C12" s="11" t="s">
        <v>18</v>
      </c>
      <c r="D12" s="13" t="s">
        <v>190</v>
      </c>
    </row>
    <row r="13" spans="1:4">
      <c r="B13" s="10"/>
      <c r="C13" s="11"/>
      <c r="D13" s="13" t="s">
        <v>181</v>
      </c>
    </row>
    <row r="14" spans="1:4">
      <c r="B14" s="10"/>
      <c r="C14" s="11"/>
      <c r="D14" s="13"/>
    </row>
    <row r="15" spans="1:4">
      <c r="B15" s="10"/>
      <c r="C15" s="11"/>
      <c r="D15" s="145" t="s">
        <v>174</v>
      </c>
    </row>
    <row r="16" spans="1:4">
      <c r="B16" s="10" t="s">
        <v>173</v>
      </c>
      <c r="C16" s="11" t="s">
        <v>18</v>
      </c>
      <c r="D16" s="144" t="s">
        <v>257</v>
      </c>
    </row>
    <row r="17" spans="1:4">
      <c r="B17" s="10"/>
      <c r="C17" s="11"/>
      <c r="D17" s="144" t="s">
        <v>259</v>
      </c>
    </row>
    <row r="18" spans="1:4">
      <c r="B18" s="10"/>
      <c r="C18" s="11"/>
      <c r="D18" s="144" t="s">
        <v>260</v>
      </c>
    </row>
    <row r="19" spans="1:4">
      <c r="B19" s="10"/>
      <c r="C19" s="11"/>
      <c r="D19" s="144" t="s">
        <v>262</v>
      </c>
    </row>
    <row r="20" spans="1:4">
      <c r="B20" s="10"/>
      <c r="C20" s="11"/>
      <c r="D20" s="144" t="s">
        <v>261</v>
      </c>
    </row>
    <row r="21" spans="1:4">
      <c r="B21" s="10"/>
      <c r="C21" s="11"/>
      <c r="D21" s="144" t="s">
        <v>269</v>
      </c>
    </row>
    <row r="22" spans="1:4">
      <c r="B22" s="10"/>
      <c r="C22" s="11"/>
      <c r="D22" s="144" t="s">
        <v>274</v>
      </c>
    </row>
    <row r="23" spans="1:4">
      <c r="B23" s="10"/>
      <c r="C23" s="11" t="s">
        <v>181</v>
      </c>
      <c r="D23" s="13"/>
    </row>
    <row r="24" spans="1:4" ht="105.6">
      <c r="B24" s="10" t="s">
        <v>16</v>
      </c>
      <c r="C24" s="11" t="s">
        <v>18</v>
      </c>
      <c r="D24" s="13" t="s">
        <v>7</v>
      </c>
    </row>
    <row r="25" spans="1:4" ht="26.4">
      <c r="B25" s="10"/>
      <c r="C25" s="11"/>
      <c r="D25" s="13" t="s">
        <v>8</v>
      </c>
    </row>
    <row r="26" spans="1:4">
      <c r="B26" s="10"/>
      <c r="C26" s="11"/>
      <c r="D26" s="13"/>
    </row>
    <row r="27" spans="1:4">
      <c r="B27" s="10"/>
      <c r="C27" s="11"/>
      <c r="D27" s="13" t="s">
        <v>191</v>
      </c>
    </row>
    <row r="28" spans="1:4" ht="13.8" thickBot="1">
      <c r="B28" s="165" t="s">
        <v>181</v>
      </c>
      <c r="C28" s="166" t="s">
        <v>181</v>
      </c>
      <c r="D28" s="14" t="s">
        <v>31</v>
      </c>
    </row>
    <row r="30" spans="1:4">
      <c r="A30" s="24"/>
    </row>
  </sheetData>
  <phoneticPr fontId="0" type="noConversion"/>
  <hyperlinks>
    <hyperlink ref="D7" r:id="rId1"/>
  </hyperlinks>
  <pageMargins left="0.75" right="0.75" top="1" bottom="1" header="0.5" footer="0.5"/>
  <pageSetup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D54"/>
  <sheetViews>
    <sheetView topLeftCell="A10" zoomScale="80" zoomScaleNormal="80" workbookViewId="0"/>
  </sheetViews>
  <sheetFormatPr defaultColWidth="9.109375" defaultRowHeight="13.2"/>
  <cols>
    <col min="1" max="1" width="2.5546875" style="19" customWidth="1"/>
    <col min="2" max="2" width="4.109375" style="19" customWidth="1"/>
    <col min="3" max="3" width="5.44140625" style="19" customWidth="1"/>
    <col min="4" max="4" width="132.44140625" style="19" customWidth="1"/>
    <col min="5" max="5" width="4.44140625" style="19" customWidth="1"/>
    <col min="6" max="16384" width="9.109375" style="19"/>
  </cols>
  <sheetData>
    <row r="1" spans="2:4">
      <c r="B1" s="24"/>
      <c r="D1" s="24"/>
    </row>
    <row r="4" spans="2:4" ht="21.9" customHeight="1">
      <c r="B4" s="49" t="s">
        <v>32</v>
      </c>
      <c r="C4" s="37"/>
      <c r="D4" s="38"/>
    </row>
    <row r="5" spans="2:4" ht="15.6">
      <c r="C5" s="21" t="s">
        <v>192</v>
      </c>
    </row>
    <row r="6" spans="2:4" ht="15.6">
      <c r="C6" s="21"/>
      <c r="D6" s="19" t="s">
        <v>29</v>
      </c>
    </row>
    <row r="7" spans="2:4" s="22" customFormat="1">
      <c r="D7" s="20" t="s">
        <v>243</v>
      </c>
    </row>
    <row r="8" spans="2:4" s="22" customFormat="1">
      <c r="D8" s="20" t="s">
        <v>244</v>
      </c>
    </row>
    <row r="9" spans="2:4" s="22" customFormat="1">
      <c r="D9" s="20"/>
    </row>
    <row r="10" spans="2:4" s="22" customFormat="1">
      <c r="D10" s="20"/>
    </row>
    <row r="11" spans="2:4" s="22" customFormat="1" ht="15.6">
      <c r="C11" s="21" t="s">
        <v>210</v>
      </c>
    </row>
    <row r="12" spans="2:4" s="22" customFormat="1">
      <c r="D12" s="20" t="s">
        <v>182</v>
      </c>
    </row>
    <row r="13" spans="2:4" s="22" customFormat="1">
      <c r="D13" s="20" t="s">
        <v>209</v>
      </c>
    </row>
    <row r="14" spans="2:4" s="22" customFormat="1">
      <c r="D14" s="20" t="s">
        <v>183</v>
      </c>
    </row>
    <row r="15" spans="2:4" s="22" customFormat="1">
      <c r="D15" s="20" t="s">
        <v>245</v>
      </c>
    </row>
    <row r="16" spans="2:4" s="22" customFormat="1">
      <c r="D16" s="20" t="s">
        <v>246</v>
      </c>
    </row>
    <row r="17" spans="3:4" s="22" customFormat="1">
      <c r="D17" s="20" t="s">
        <v>255</v>
      </c>
    </row>
    <row r="18" spans="3:4" s="22" customFormat="1">
      <c r="D18" s="20" t="s">
        <v>247</v>
      </c>
    </row>
    <row r="19" spans="3:4" s="22" customFormat="1">
      <c r="D19" s="20"/>
    </row>
    <row r="20" spans="3:4">
      <c r="D20" s="20"/>
    </row>
    <row r="21" spans="3:4" ht="15.6">
      <c r="C21" s="21" t="s">
        <v>175</v>
      </c>
      <c r="D21" s="20"/>
    </row>
    <row r="22" spans="3:4" s="22" customFormat="1">
      <c r="D22" s="20" t="s">
        <v>176</v>
      </c>
    </row>
    <row r="23" spans="3:4" s="22" customFormat="1">
      <c r="D23" s="20" t="s">
        <v>177</v>
      </c>
    </row>
    <row r="24" spans="3:4" s="22" customFormat="1">
      <c r="D24" s="20" t="s">
        <v>178</v>
      </c>
    </row>
    <row r="25" spans="3:4" s="22" customFormat="1" ht="15" customHeight="1">
      <c r="D25" s="20" t="s">
        <v>179</v>
      </c>
    </row>
    <row r="26" spans="3:4" s="22" customFormat="1">
      <c r="D26" s="20" t="s">
        <v>180</v>
      </c>
    </row>
    <row r="27" spans="3:4" s="22" customFormat="1">
      <c r="D27" s="20" t="s">
        <v>184</v>
      </c>
    </row>
    <row r="28" spans="3:4" s="22" customFormat="1">
      <c r="D28" s="20" t="s">
        <v>185</v>
      </c>
    </row>
    <row r="29" spans="3:4" s="22" customFormat="1">
      <c r="D29" s="20" t="s">
        <v>186</v>
      </c>
    </row>
    <row r="30" spans="3:4" s="22" customFormat="1">
      <c r="D30" s="20" t="s">
        <v>187</v>
      </c>
    </row>
    <row r="31" spans="3:4">
      <c r="D31" s="20"/>
    </row>
    <row r="32" spans="3:4" ht="15.6">
      <c r="C32" s="21" t="s">
        <v>1</v>
      </c>
      <c r="D32" s="20"/>
    </row>
    <row r="33" spans="3:4" ht="26.4">
      <c r="D33" s="20" t="s">
        <v>33</v>
      </c>
    </row>
    <row r="34" spans="3:4">
      <c r="D34" s="20"/>
    </row>
    <row r="35" spans="3:4">
      <c r="D35" s="163" t="s">
        <v>268</v>
      </c>
    </row>
    <row r="37" spans="3:4" ht="15.6">
      <c r="C37" s="21" t="s">
        <v>2</v>
      </c>
      <c r="D37" s="20"/>
    </row>
    <row r="38" spans="3:4">
      <c r="D38" s="20" t="s">
        <v>117</v>
      </c>
    </row>
    <row r="39" spans="3:4">
      <c r="D39" s="20" t="s">
        <v>125</v>
      </c>
    </row>
    <row r="40" spans="3:4">
      <c r="D40" s="20"/>
    </row>
    <row r="41" spans="3:4">
      <c r="D41" s="163" t="s">
        <v>268</v>
      </c>
    </row>
    <row r="42" spans="3:4">
      <c r="D42" s="20"/>
    </row>
    <row r="43" spans="3:4">
      <c r="D43" s="20"/>
    </row>
    <row r="44" spans="3:4">
      <c r="D44" s="20"/>
    </row>
    <row r="45" spans="3:4">
      <c r="D45" s="20"/>
    </row>
    <row r="46" spans="3:4">
      <c r="D46" s="20"/>
    </row>
    <row r="47" spans="3:4">
      <c r="D47" s="20"/>
    </row>
    <row r="48" spans="3:4">
      <c r="D48" s="20"/>
    </row>
    <row r="49" spans="4:4">
      <c r="D49" s="20"/>
    </row>
    <row r="50" spans="4:4">
      <c r="D50" s="20"/>
    </row>
    <row r="51" spans="4:4">
      <c r="D51" s="20"/>
    </row>
    <row r="52" spans="4:4">
      <c r="D52" s="20"/>
    </row>
    <row r="53" spans="4:4">
      <c r="D53" s="20"/>
    </row>
    <row r="54" spans="4:4">
      <c r="D54" s="20"/>
    </row>
  </sheetData>
  <phoneticPr fontId="0" type="noConversion"/>
  <pageMargins left="0.75" right="0.75" top="1" bottom="1" header="0.5" footer="0.5"/>
  <pageSetup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B1:AF219"/>
  <sheetViews>
    <sheetView showGridLines="0" tabSelected="1" zoomScaleNormal="100" workbookViewId="0">
      <selection activeCell="Q60" sqref="Q60"/>
    </sheetView>
  </sheetViews>
  <sheetFormatPr defaultColWidth="8.88671875" defaultRowHeight="13.2"/>
  <cols>
    <col min="1" max="1" width="2.109375" customWidth="1"/>
    <col min="2" max="2" width="11" customWidth="1"/>
    <col min="3" max="3" width="18.88671875" style="30" customWidth="1"/>
    <col min="4" max="4" width="9" style="3" customWidth="1"/>
    <col min="5" max="5" width="0.88671875" style="152" customWidth="1"/>
    <col min="6" max="11" width="6.77734375" style="31" customWidth="1"/>
    <col min="12" max="12" width="1" style="31" customWidth="1"/>
    <col min="13" max="17" width="6.77734375" style="31" customWidth="1"/>
    <col min="18" max="18" width="4.109375" style="31" customWidth="1"/>
    <col min="19" max="19" width="9.109375" style="31" customWidth="1"/>
    <col min="20" max="23" width="5.77734375" hidden="1" customWidth="1"/>
    <col min="24" max="24" width="6" hidden="1" customWidth="1"/>
    <col min="25" max="25" width="5.6640625" hidden="1" customWidth="1"/>
    <col min="26" max="26" width="5.77734375" hidden="1" customWidth="1"/>
    <col min="27" max="27" width="5.88671875" hidden="1" customWidth="1"/>
    <col min="28" max="28" width="6.77734375" style="40" hidden="1" customWidth="1"/>
    <col min="29" max="29" width="6.33203125" style="40" hidden="1" customWidth="1"/>
    <col min="30" max="30" width="6.77734375" hidden="1" customWidth="1"/>
    <col min="31" max="32" width="8.33203125" hidden="1" customWidth="1"/>
    <col min="33" max="33" width="0" hidden="1" customWidth="1"/>
  </cols>
  <sheetData>
    <row r="1" spans="2:29">
      <c r="B1" s="24"/>
      <c r="C1"/>
      <c r="D1"/>
      <c r="E1" s="32"/>
    </row>
    <row r="2" spans="2:29">
      <c r="C2"/>
      <c r="D2"/>
      <c r="E2" s="32"/>
    </row>
    <row r="3" spans="2:29">
      <c r="C3"/>
      <c r="D3"/>
      <c r="E3" s="32"/>
    </row>
    <row r="4" spans="2:29" ht="17.100000000000001" customHeight="1">
      <c r="B4" s="43"/>
      <c r="C4" s="44"/>
      <c r="D4" s="43"/>
      <c r="E4" s="147"/>
      <c r="F4" s="185" t="s">
        <v>40</v>
      </c>
      <c r="G4" s="185"/>
      <c r="H4" s="185"/>
      <c r="I4" s="185"/>
      <c r="J4" s="185"/>
      <c r="K4" s="185"/>
      <c r="L4" s="45"/>
      <c r="M4" s="198" t="s">
        <v>267</v>
      </c>
      <c r="N4" s="199"/>
      <c r="O4" s="199"/>
      <c r="P4" s="199"/>
      <c r="Q4" s="199"/>
      <c r="R4" s="155"/>
      <c r="S4"/>
      <c r="T4" s="39"/>
      <c r="U4" s="39"/>
      <c r="V4" s="39"/>
      <c r="W4" s="39"/>
      <c r="X4" s="39"/>
    </row>
    <row r="5" spans="2:29" ht="17.100000000000001" customHeight="1">
      <c r="B5" s="68" t="s">
        <v>23</v>
      </c>
      <c r="C5" s="180" t="s">
        <v>24</v>
      </c>
      <c r="D5" s="181"/>
      <c r="E5" s="148"/>
      <c r="F5" s="69" t="s">
        <v>225</v>
      </c>
      <c r="G5" s="162" t="s">
        <v>226</v>
      </c>
      <c r="H5" s="69" t="s">
        <v>227</v>
      </c>
      <c r="I5" s="162" t="s">
        <v>228</v>
      </c>
      <c r="J5" s="69" t="s">
        <v>229</v>
      </c>
      <c r="K5" s="162" t="s">
        <v>230</v>
      </c>
      <c r="L5" s="70"/>
      <c r="M5" s="69" t="s">
        <v>264</v>
      </c>
      <c r="N5" s="162" t="s">
        <v>265</v>
      </c>
      <c r="O5" s="69" t="s">
        <v>266</v>
      </c>
      <c r="P5" s="162" t="s">
        <v>225</v>
      </c>
      <c r="Q5" s="69" t="s">
        <v>227</v>
      </c>
      <c r="R5" s="39"/>
      <c r="S5"/>
      <c r="Z5" s="40"/>
      <c r="AA5" s="40"/>
      <c r="AB5"/>
      <c r="AC5"/>
    </row>
    <row r="6" spans="2:29" ht="13.8">
      <c r="B6" s="57"/>
      <c r="C6" s="179" t="s">
        <v>36</v>
      </c>
      <c r="D6" s="179"/>
      <c r="E6" s="149"/>
      <c r="F6" s="71">
        <v>1.42</v>
      </c>
      <c r="G6" s="71">
        <v>1.42</v>
      </c>
      <c r="H6" s="71">
        <v>1.42</v>
      </c>
      <c r="I6" s="71">
        <v>1.42</v>
      </c>
      <c r="J6" s="71">
        <v>1.42</v>
      </c>
      <c r="K6" s="71">
        <v>1.42</v>
      </c>
      <c r="L6" s="72"/>
      <c r="M6" s="71">
        <v>1.42</v>
      </c>
      <c r="N6" s="71">
        <v>1.42</v>
      </c>
      <c r="O6" s="71">
        <v>1.42</v>
      </c>
      <c r="P6" s="71">
        <v>1.42</v>
      </c>
      <c r="Q6" s="71">
        <v>1.42</v>
      </c>
      <c r="R6" s="41" t="s">
        <v>5</v>
      </c>
      <c r="S6"/>
      <c r="Z6" s="40"/>
      <c r="AA6" s="40"/>
      <c r="AB6"/>
      <c r="AC6"/>
    </row>
    <row r="7" spans="2:29" ht="13.8">
      <c r="B7" s="57"/>
      <c r="C7" s="179" t="s">
        <v>37</v>
      </c>
      <c r="D7" s="179"/>
      <c r="E7" s="149"/>
      <c r="F7" s="71">
        <v>1.28</v>
      </c>
      <c r="G7" s="71">
        <v>1.28</v>
      </c>
      <c r="H7" s="71">
        <v>1.28</v>
      </c>
      <c r="I7" s="71">
        <v>1.28</v>
      </c>
      <c r="J7" s="71">
        <v>1.28</v>
      </c>
      <c r="K7" s="71">
        <v>1.28</v>
      </c>
      <c r="L7" s="72"/>
      <c r="M7" s="71">
        <v>1.28</v>
      </c>
      <c r="N7" s="71">
        <v>1.28</v>
      </c>
      <c r="O7" s="71">
        <v>1.28</v>
      </c>
      <c r="P7" s="71">
        <v>1.28</v>
      </c>
      <c r="Q7" s="71">
        <v>1.28</v>
      </c>
      <c r="R7" s="41" t="s">
        <v>5</v>
      </c>
      <c r="S7"/>
      <c r="Z7" s="40"/>
      <c r="AA7" s="40"/>
      <c r="AB7"/>
      <c r="AC7"/>
    </row>
    <row r="8" spans="2:29" ht="13.8">
      <c r="B8" s="57"/>
      <c r="C8" s="179" t="s">
        <v>44</v>
      </c>
      <c r="D8" s="179"/>
      <c r="E8" s="149"/>
      <c r="F8" s="71">
        <v>2.63</v>
      </c>
      <c r="G8" s="71">
        <v>2.63</v>
      </c>
      <c r="H8" s="71">
        <v>2.63</v>
      </c>
      <c r="I8" s="71">
        <v>2.63</v>
      </c>
      <c r="J8" s="71">
        <v>2.63</v>
      </c>
      <c r="K8" s="71">
        <v>2.63</v>
      </c>
      <c r="L8" s="72"/>
      <c r="M8" s="71">
        <v>2.63</v>
      </c>
      <c r="N8" s="71">
        <v>2.63</v>
      </c>
      <c r="O8" s="71">
        <v>2.63</v>
      </c>
      <c r="P8" s="71">
        <v>2.63</v>
      </c>
      <c r="Q8" s="71">
        <v>2.63</v>
      </c>
      <c r="R8" s="41" t="s">
        <v>5</v>
      </c>
      <c r="S8"/>
      <c r="Z8" s="40"/>
      <c r="AA8" s="40"/>
      <c r="AB8"/>
      <c r="AC8"/>
    </row>
    <row r="9" spans="2:29" ht="13.8">
      <c r="B9" s="57"/>
      <c r="C9" s="179" t="s">
        <v>45</v>
      </c>
      <c r="D9" s="179"/>
      <c r="E9" s="149"/>
      <c r="F9" s="71">
        <v>2.38</v>
      </c>
      <c r="G9" s="71">
        <v>2.38</v>
      </c>
      <c r="H9" s="71">
        <v>2.38</v>
      </c>
      <c r="I9" s="71">
        <v>2.38</v>
      </c>
      <c r="J9" s="71">
        <v>2.38</v>
      </c>
      <c r="K9" s="71">
        <v>2.38</v>
      </c>
      <c r="L9" s="72"/>
      <c r="M9" s="71">
        <v>2.38</v>
      </c>
      <c r="N9" s="71">
        <v>2.38</v>
      </c>
      <c r="O9" s="71">
        <v>2.38</v>
      </c>
      <c r="P9" s="71">
        <v>2.38</v>
      </c>
      <c r="Q9" s="71">
        <v>2.38</v>
      </c>
      <c r="R9" s="41" t="s">
        <v>5</v>
      </c>
      <c r="S9"/>
      <c r="Z9" s="40"/>
      <c r="AA9" s="40"/>
      <c r="AB9"/>
      <c r="AC9"/>
    </row>
    <row r="10" spans="2:29" ht="13.8">
      <c r="B10" s="57"/>
      <c r="C10" s="179" t="s">
        <v>194</v>
      </c>
      <c r="D10" s="179"/>
      <c r="E10" s="149"/>
      <c r="F10" s="71">
        <v>1.26</v>
      </c>
      <c r="G10" s="71">
        <v>1.26</v>
      </c>
      <c r="H10" s="71">
        <v>1.26</v>
      </c>
      <c r="I10" s="71">
        <v>1.26</v>
      </c>
      <c r="J10" s="71">
        <v>1.26</v>
      </c>
      <c r="K10" s="71">
        <v>1.26</v>
      </c>
      <c r="L10" s="72"/>
      <c r="M10" s="71">
        <v>1.26</v>
      </c>
      <c r="N10" s="71">
        <v>1.26</v>
      </c>
      <c r="O10" s="71">
        <v>1.26</v>
      </c>
      <c r="P10" s="71">
        <v>1.26</v>
      </c>
      <c r="Q10" s="71">
        <v>1.26</v>
      </c>
      <c r="R10" s="41" t="s">
        <v>5</v>
      </c>
      <c r="S10"/>
      <c r="Z10" s="40"/>
      <c r="AA10" s="40"/>
      <c r="AB10"/>
      <c r="AC10"/>
    </row>
    <row r="11" spans="2:29" ht="13.8">
      <c r="B11" s="57"/>
      <c r="C11" s="179" t="s">
        <v>195</v>
      </c>
      <c r="D11" s="179"/>
      <c r="E11" s="149"/>
      <c r="F11" s="71">
        <v>1.1399999999999999</v>
      </c>
      <c r="G11" s="71">
        <v>1.1399999999999999</v>
      </c>
      <c r="H11" s="71">
        <v>1.1399999999999999</v>
      </c>
      <c r="I11" s="71">
        <v>1.1399999999999999</v>
      </c>
      <c r="J11" s="71">
        <v>1.1399999999999999</v>
      </c>
      <c r="K11" s="71">
        <v>1.1399999999999999</v>
      </c>
      <c r="L11" s="72"/>
      <c r="M11" s="71">
        <v>1.1399999999999999</v>
      </c>
      <c r="N11" s="71">
        <v>1.1399999999999999</v>
      </c>
      <c r="O11" s="71">
        <v>1.1399999999999999</v>
      </c>
      <c r="P11" s="71">
        <v>1.1399999999999999</v>
      </c>
      <c r="Q11" s="71">
        <v>1.1399999999999999</v>
      </c>
      <c r="R11" s="41" t="s">
        <v>5</v>
      </c>
      <c r="S11"/>
      <c r="Z11" s="40"/>
      <c r="AA11" s="40"/>
      <c r="AB11"/>
      <c r="AC11"/>
    </row>
    <row r="12" spans="2:29" ht="13.8">
      <c r="B12" s="195"/>
      <c r="C12" s="196"/>
      <c r="D12" s="197"/>
      <c r="E12" s="146"/>
      <c r="F12" s="73"/>
      <c r="G12" s="73"/>
      <c r="H12" s="73"/>
      <c r="I12" s="73"/>
      <c r="J12" s="73"/>
      <c r="K12" s="73"/>
      <c r="L12" s="72"/>
      <c r="M12" s="73"/>
      <c r="N12" s="73"/>
      <c r="O12" s="73"/>
      <c r="P12" s="73"/>
      <c r="Q12" s="73"/>
      <c r="R12" s="42"/>
      <c r="S12"/>
      <c r="Z12" s="40"/>
      <c r="AA12" s="40"/>
      <c r="AB12"/>
      <c r="AC12"/>
    </row>
    <row r="13" spans="2:29" ht="14.1" customHeight="1">
      <c r="B13" s="190" t="s">
        <v>47</v>
      </c>
      <c r="C13" s="187" t="s">
        <v>196</v>
      </c>
      <c r="D13" s="74" t="s">
        <v>60</v>
      </c>
      <c r="E13" s="150"/>
      <c r="F13" s="75">
        <v>125</v>
      </c>
      <c r="G13" s="75">
        <v>125</v>
      </c>
      <c r="H13" s="75">
        <v>125</v>
      </c>
      <c r="I13" s="75">
        <v>125</v>
      </c>
      <c r="J13" s="75">
        <v>125</v>
      </c>
      <c r="K13" s="75">
        <v>125</v>
      </c>
      <c r="L13" s="76"/>
      <c r="M13" s="75">
        <v>225</v>
      </c>
      <c r="N13" s="75">
        <v>225</v>
      </c>
      <c r="O13" s="75">
        <v>225</v>
      </c>
      <c r="P13" s="75">
        <v>225</v>
      </c>
      <c r="Q13" s="75">
        <v>225</v>
      </c>
      <c r="R13" s="41" t="s">
        <v>6</v>
      </c>
      <c r="S13"/>
      <c r="Z13" s="40"/>
      <c r="AA13" s="40"/>
      <c r="AB13"/>
      <c r="AC13"/>
    </row>
    <row r="14" spans="2:29" ht="14.1" customHeight="1">
      <c r="B14" s="191"/>
      <c r="C14" s="188"/>
      <c r="D14" s="74" t="s">
        <v>193</v>
      </c>
      <c r="E14" s="150"/>
      <c r="F14" s="75">
        <v>125</v>
      </c>
      <c r="G14" s="75">
        <v>125</v>
      </c>
      <c r="H14" s="75">
        <v>125</v>
      </c>
      <c r="I14" s="75">
        <v>125</v>
      </c>
      <c r="J14" s="75">
        <v>125</v>
      </c>
      <c r="K14" s="75">
        <v>125</v>
      </c>
      <c r="L14" s="76"/>
      <c r="M14" s="75">
        <v>225</v>
      </c>
      <c r="N14" s="75">
        <v>225</v>
      </c>
      <c r="O14" s="75">
        <v>225</v>
      </c>
      <c r="P14" s="75">
        <v>225</v>
      </c>
      <c r="Q14" s="75">
        <v>225</v>
      </c>
      <c r="R14" s="41" t="s">
        <v>6</v>
      </c>
      <c r="S14"/>
      <c r="Z14" s="40"/>
      <c r="AA14" s="40"/>
      <c r="AB14"/>
      <c r="AC14"/>
    </row>
    <row r="15" spans="2:29" ht="14.1" customHeight="1">
      <c r="B15" s="192"/>
      <c r="C15" s="184"/>
      <c r="D15" s="74" t="s">
        <v>59</v>
      </c>
      <c r="E15" s="150"/>
      <c r="F15" s="75">
        <v>30</v>
      </c>
      <c r="G15" s="75">
        <v>30</v>
      </c>
      <c r="H15" s="75">
        <v>30</v>
      </c>
      <c r="I15" s="75">
        <v>30</v>
      </c>
      <c r="J15" s="75">
        <v>30</v>
      </c>
      <c r="K15" s="75">
        <v>30</v>
      </c>
      <c r="L15" s="76"/>
      <c r="M15" s="75">
        <v>55</v>
      </c>
      <c r="N15" s="75">
        <v>55</v>
      </c>
      <c r="O15" s="75">
        <v>55</v>
      </c>
      <c r="P15" s="75">
        <v>55</v>
      </c>
      <c r="Q15" s="75">
        <v>55</v>
      </c>
      <c r="R15" s="41" t="s">
        <v>6</v>
      </c>
      <c r="S15"/>
      <c r="Z15" s="40"/>
      <c r="AA15" s="40"/>
      <c r="AB15"/>
      <c r="AC15"/>
    </row>
    <row r="16" spans="2:29" ht="14.1" customHeight="1">
      <c r="B16" s="182" t="s">
        <v>48</v>
      </c>
      <c r="C16" s="193" t="s">
        <v>197</v>
      </c>
      <c r="D16" s="74" t="s">
        <v>60</v>
      </c>
      <c r="E16" s="150"/>
      <c r="F16" s="75">
        <v>895</v>
      </c>
      <c r="G16" s="75">
        <v>895</v>
      </c>
      <c r="H16" s="75">
        <v>835</v>
      </c>
      <c r="I16" s="75">
        <v>835</v>
      </c>
      <c r="J16" s="75">
        <v>740</v>
      </c>
      <c r="K16" s="75">
        <v>740</v>
      </c>
      <c r="L16" s="76"/>
      <c r="M16" s="75">
        <v>675</v>
      </c>
      <c r="N16" s="75">
        <v>675</v>
      </c>
      <c r="O16" s="75">
        <v>625</v>
      </c>
      <c r="P16" s="75">
        <v>625</v>
      </c>
      <c r="Q16" s="75">
        <v>585</v>
      </c>
      <c r="R16" s="41" t="s">
        <v>6</v>
      </c>
      <c r="S16"/>
      <c r="Z16" s="40"/>
      <c r="AA16" s="40"/>
      <c r="AB16"/>
      <c r="AC16"/>
    </row>
    <row r="17" spans="2:29" ht="14.1" customHeight="1">
      <c r="B17" s="183"/>
      <c r="C17" s="194"/>
      <c r="D17" s="74" t="s">
        <v>193</v>
      </c>
      <c r="E17" s="150"/>
      <c r="F17" s="75">
        <v>870</v>
      </c>
      <c r="G17" s="75">
        <v>870</v>
      </c>
      <c r="H17" s="75">
        <v>815</v>
      </c>
      <c r="I17" s="75">
        <v>815</v>
      </c>
      <c r="J17" s="75">
        <v>725</v>
      </c>
      <c r="K17" s="75">
        <v>725</v>
      </c>
      <c r="L17" s="76"/>
      <c r="M17" s="75">
        <v>655</v>
      </c>
      <c r="N17" s="75">
        <v>655</v>
      </c>
      <c r="O17" s="75">
        <v>605</v>
      </c>
      <c r="P17" s="75">
        <v>605</v>
      </c>
      <c r="Q17" s="75">
        <v>570</v>
      </c>
      <c r="R17" s="41" t="s">
        <v>6</v>
      </c>
      <c r="S17"/>
      <c r="Z17" s="40"/>
      <c r="AA17" s="40"/>
      <c r="AB17"/>
      <c r="AC17"/>
    </row>
    <row r="18" spans="2:29" ht="14.1" customHeight="1">
      <c r="B18" s="184"/>
      <c r="C18" s="184"/>
      <c r="D18" s="74" t="s">
        <v>59</v>
      </c>
      <c r="E18" s="150"/>
      <c r="F18" s="75">
        <v>30</v>
      </c>
      <c r="G18" s="75">
        <v>30</v>
      </c>
      <c r="H18" s="75">
        <v>30</v>
      </c>
      <c r="I18" s="75">
        <v>30</v>
      </c>
      <c r="J18" s="75">
        <v>30</v>
      </c>
      <c r="K18" s="75">
        <v>30</v>
      </c>
      <c r="L18" s="76"/>
      <c r="M18" s="75">
        <v>55</v>
      </c>
      <c r="N18" s="75">
        <v>55</v>
      </c>
      <c r="O18" s="75">
        <v>55</v>
      </c>
      <c r="P18" s="75">
        <v>55</v>
      </c>
      <c r="Q18" s="75">
        <v>55</v>
      </c>
      <c r="R18" s="41" t="s">
        <v>6</v>
      </c>
      <c r="S18"/>
      <c r="Z18" s="40"/>
      <c r="AA18" s="40"/>
      <c r="AB18"/>
      <c r="AC18"/>
    </row>
    <row r="19" spans="2:29" ht="14.1" customHeight="1">
      <c r="B19" s="190" t="s">
        <v>50</v>
      </c>
      <c r="C19" s="187" t="s">
        <v>198</v>
      </c>
      <c r="D19" s="74" t="s">
        <v>60</v>
      </c>
      <c r="E19" s="150"/>
      <c r="F19" s="75">
        <v>1185</v>
      </c>
      <c r="G19" s="75">
        <v>1125</v>
      </c>
      <c r="H19" s="75">
        <v>1110</v>
      </c>
      <c r="I19" s="75">
        <v>1055</v>
      </c>
      <c r="J19" s="75">
        <v>950</v>
      </c>
      <c r="K19" s="75">
        <v>925</v>
      </c>
      <c r="L19" s="76"/>
      <c r="M19" s="75">
        <v>1230</v>
      </c>
      <c r="N19" s="75">
        <v>1160</v>
      </c>
      <c r="O19" s="75">
        <v>1115</v>
      </c>
      <c r="P19" s="75">
        <v>1050</v>
      </c>
      <c r="Q19" s="75">
        <v>985</v>
      </c>
      <c r="R19" s="41" t="s">
        <v>6</v>
      </c>
      <c r="S19"/>
      <c r="Z19" s="40"/>
      <c r="AA19" s="40"/>
      <c r="AB19"/>
      <c r="AC19"/>
    </row>
    <row r="20" spans="2:29" ht="14.1" customHeight="1">
      <c r="B20" s="191"/>
      <c r="C20" s="188"/>
      <c r="D20" s="74" t="s">
        <v>193</v>
      </c>
      <c r="E20" s="150"/>
      <c r="F20" s="75">
        <v>1175</v>
      </c>
      <c r="G20" s="75">
        <v>1115</v>
      </c>
      <c r="H20" s="75">
        <v>1100</v>
      </c>
      <c r="I20" s="75">
        <v>1045</v>
      </c>
      <c r="J20" s="75">
        <v>940</v>
      </c>
      <c r="K20" s="75">
        <v>915</v>
      </c>
      <c r="L20" s="76"/>
      <c r="M20" s="75">
        <v>1220</v>
      </c>
      <c r="N20" s="75">
        <v>1150</v>
      </c>
      <c r="O20" s="75">
        <v>1105</v>
      </c>
      <c r="P20" s="75">
        <v>1040</v>
      </c>
      <c r="Q20" s="75">
        <v>975</v>
      </c>
      <c r="R20" s="41" t="s">
        <v>6</v>
      </c>
      <c r="S20"/>
      <c r="Z20" s="40"/>
      <c r="AA20" s="40"/>
      <c r="AB20"/>
      <c r="AC20"/>
    </row>
    <row r="21" spans="2:29" ht="14.1" customHeight="1">
      <c r="B21" s="192"/>
      <c r="C21" s="189"/>
      <c r="D21" s="74" t="s">
        <v>59</v>
      </c>
      <c r="E21" s="150"/>
      <c r="F21" s="75">
        <v>35</v>
      </c>
      <c r="G21" s="75">
        <v>35</v>
      </c>
      <c r="H21" s="75">
        <v>35</v>
      </c>
      <c r="I21" s="75">
        <v>35</v>
      </c>
      <c r="J21" s="75">
        <v>35</v>
      </c>
      <c r="K21" s="75">
        <v>35</v>
      </c>
      <c r="L21" s="76"/>
      <c r="M21" s="75">
        <v>60</v>
      </c>
      <c r="N21" s="75">
        <v>60</v>
      </c>
      <c r="O21" s="75">
        <v>60</v>
      </c>
      <c r="P21" s="75">
        <v>60</v>
      </c>
      <c r="Q21" s="75">
        <v>60</v>
      </c>
      <c r="R21" s="41" t="s">
        <v>6</v>
      </c>
      <c r="S21"/>
      <c r="Z21" s="40"/>
      <c r="AA21" s="40"/>
      <c r="AB21"/>
      <c r="AC21"/>
    </row>
    <row r="22" spans="2:29" ht="14.1" customHeight="1">
      <c r="B22" s="178" t="s">
        <v>51</v>
      </c>
      <c r="C22" s="179" t="s">
        <v>199</v>
      </c>
      <c r="D22" s="74" t="s">
        <v>60</v>
      </c>
      <c r="E22" s="150"/>
      <c r="F22" s="75">
        <v>1215</v>
      </c>
      <c r="G22" s="75">
        <v>1155</v>
      </c>
      <c r="H22" s="75">
        <v>1140</v>
      </c>
      <c r="I22" s="75">
        <v>1080</v>
      </c>
      <c r="J22" s="75">
        <v>980</v>
      </c>
      <c r="K22" s="75">
        <v>950</v>
      </c>
      <c r="L22" s="76"/>
      <c r="M22" s="75">
        <v>1340</v>
      </c>
      <c r="N22" s="75">
        <v>1270</v>
      </c>
      <c r="O22" s="75">
        <v>1210</v>
      </c>
      <c r="P22" s="75">
        <v>1140</v>
      </c>
      <c r="Q22" s="75">
        <v>1070</v>
      </c>
      <c r="R22" s="41" t="s">
        <v>6</v>
      </c>
      <c r="S22"/>
      <c r="Z22" s="40"/>
      <c r="AA22" s="40"/>
      <c r="AB22"/>
      <c r="AC22"/>
    </row>
    <row r="23" spans="2:29" ht="14.1" customHeight="1">
      <c r="B23" s="178"/>
      <c r="C23" s="179"/>
      <c r="D23" s="74" t="s">
        <v>193</v>
      </c>
      <c r="E23" s="150"/>
      <c r="F23" s="75">
        <v>1205</v>
      </c>
      <c r="G23" s="75">
        <v>1145</v>
      </c>
      <c r="H23" s="75">
        <v>1130</v>
      </c>
      <c r="I23" s="75">
        <v>1075</v>
      </c>
      <c r="J23" s="75">
        <v>970</v>
      </c>
      <c r="K23" s="75">
        <v>945</v>
      </c>
      <c r="L23" s="76"/>
      <c r="M23" s="75">
        <v>1330</v>
      </c>
      <c r="N23" s="75">
        <v>1260</v>
      </c>
      <c r="O23" s="75">
        <v>1200</v>
      </c>
      <c r="P23" s="75">
        <v>1130</v>
      </c>
      <c r="Q23" s="75">
        <v>1060</v>
      </c>
      <c r="R23" s="41" t="s">
        <v>6</v>
      </c>
      <c r="S23"/>
      <c r="Z23" s="40"/>
      <c r="AA23" s="40"/>
      <c r="AB23"/>
      <c r="AC23"/>
    </row>
    <row r="24" spans="2:29" ht="14.1" customHeight="1">
      <c r="B24" s="178"/>
      <c r="C24" s="179"/>
      <c r="D24" s="74" t="s">
        <v>59</v>
      </c>
      <c r="E24" s="150"/>
      <c r="F24" s="75">
        <v>35</v>
      </c>
      <c r="G24" s="75">
        <v>35</v>
      </c>
      <c r="H24" s="75">
        <v>35</v>
      </c>
      <c r="I24" s="75">
        <v>35</v>
      </c>
      <c r="J24" s="75">
        <v>35</v>
      </c>
      <c r="K24" s="75">
        <v>35</v>
      </c>
      <c r="L24" s="76"/>
      <c r="M24" s="75">
        <v>60</v>
      </c>
      <c r="N24" s="75">
        <v>60</v>
      </c>
      <c r="O24" s="75">
        <v>60</v>
      </c>
      <c r="P24" s="75">
        <v>60</v>
      </c>
      <c r="Q24" s="75">
        <v>60</v>
      </c>
      <c r="R24" s="41" t="s">
        <v>6</v>
      </c>
      <c r="S24"/>
      <c r="Z24" s="40"/>
      <c r="AA24" s="40"/>
      <c r="AB24"/>
      <c r="AC24"/>
    </row>
    <row r="25" spans="2:29" ht="14.1" customHeight="1">
      <c r="B25" s="178" t="s">
        <v>52</v>
      </c>
      <c r="C25" s="186" t="s">
        <v>200</v>
      </c>
      <c r="D25" s="74" t="s">
        <v>60</v>
      </c>
      <c r="E25" s="150"/>
      <c r="F25" s="75" t="s">
        <v>61</v>
      </c>
      <c r="G25" s="75" t="s">
        <v>61</v>
      </c>
      <c r="H25" s="75" t="s">
        <v>61</v>
      </c>
      <c r="I25" s="75" t="s">
        <v>61</v>
      </c>
      <c r="J25" s="75" t="s">
        <v>61</v>
      </c>
      <c r="K25" s="75" t="s">
        <v>61</v>
      </c>
      <c r="L25" s="76"/>
      <c r="M25" s="75" t="s">
        <v>61</v>
      </c>
      <c r="N25" s="75" t="s">
        <v>61</v>
      </c>
      <c r="O25" s="75" t="s">
        <v>61</v>
      </c>
      <c r="P25" s="75" t="s">
        <v>61</v>
      </c>
      <c r="Q25" s="75" t="s">
        <v>61</v>
      </c>
      <c r="R25" s="41" t="s">
        <v>6</v>
      </c>
      <c r="S25"/>
      <c r="Z25" s="40"/>
      <c r="AA25" s="40"/>
      <c r="AB25"/>
      <c r="AC25"/>
    </row>
    <row r="26" spans="2:29" ht="14.1" customHeight="1">
      <c r="B26" s="178"/>
      <c r="C26" s="186"/>
      <c r="D26" s="74" t="s">
        <v>193</v>
      </c>
      <c r="E26" s="150"/>
      <c r="F26" s="75">
        <v>1300</v>
      </c>
      <c r="G26" s="75">
        <v>1220</v>
      </c>
      <c r="H26" s="75">
        <v>1200</v>
      </c>
      <c r="I26" s="75">
        <v>1130</v>
      </c>
      <c r="J26" s="75">
        <v>1030</v>
      </c>
      <c r="K26" s="75">
        <v>1000</v>
      </c>
      <c r="L26" s="76"/>
      <c r="M26" s="75">
        <v>1260</v>
      </c>
      <c r="N26" s="75">
        <v>1190</v>
      </c>
      <c r="O26" s="75">
        <v>1160</v>
      </c>
      <c r="P26" s="75">
        <v>1095</v>
      </c>
      <c r="Q26" s="75">
        <v>1015</v>
      </c>
      <c r="R26" s="41" t="s">
        <v>6</v>
      </c>
      <c r="S26"/>
      <c r="Z26" s="40"/>
      <c r="AA26" s="40"/>
      <c r="AB26"/>
      <c r="AC26"/>
    </row>
    <row r="27" spans="2:29" ht="14.1" customHeight="1">
      <c r="B27" s="178"/>
      <c r="C27" s="186"/>
      <c r="D27" s="74" t="s">
        <v>59</v>
      </c>
      <c r="E27" s="150"/>
      <c r="F27" s="75">
        <v>35</v>
      </c>
      <c r="G27" s="75">
        <v>35</v>
      </c>
      <c r="H27" s="75">
        <v>35</v>
      </c>
      <c r="I27" s="75">
        <v>35</v>
      </c>
      <c r="J27" s="75">
        <v>35</v>
      </c>
      <c r="K27" s="75">
        <v>35</v>
      </c>
      <c r="L27" s="76"/>
      <c r="M27" s="75">
        <v>65</v>
      </c>
      <c r="N27" s="75">
        <v>65</v>
      </c>
      <c r="O27" s="75">
        <v>60</v>
      </c>
      <c r="P27" s="75">
        <v>60</v>
      </c>
      <c r="Q27" s="75">
        <v>60</v>
      </c>
      <c r="R27" s="41" t="s">
        <v>6</v>
      </c>
      <c r="S27"/>
      <c r="Z27" s="40"/>
      <c r="AA27" s="40"/>
      <c r="AB27"/>
      <c r="AC27"/>
    </row>
    <row r="28" spans="2:29" ht="14.1" customHeight="1">
      <c r="B28" s="178" t="s">
        <v>53</v>
      </c>
      <c r="C28" s="179" t="s">
        <v>201</v>
      </c>
      <c r="D28" s="74" t="s">
        <v>60</v>
      </c>
      <c r="E28" s="150"/>
      <c r="F28" s="75">
        <v>1570</v>
      </c>
      <c r="G28" s="75">
        <v>1570</v>
      </c>
      <c r="H28" s="75">
        <v>1420</v>
      </c>
      <c r="I28" s="75">
        <v>1420</v>
      </c>
      <c r="J28" s="75">
        <v>1245</v>
      </c>
      <c r="K28" s="75">
        <v>1245</v>
      </c>
      <c r="L28" s="76"/>
      <c r="M28" s="75">
        <v>1270</v>
      </c>
      <c r="N28" s="75">
        <v>1270</v>
      </c>
      <c r="O28" s="75">
        <v>1150</v>
      </c>
      <c r="P28" s="75">
        <v>1150</v>
      </c>
      <c r="Q28" s="75">
        <v>1040</v>
      </c>
      <c r="R28" s="41" t="s">
        <v>6</v>
      </c>
      <c r="S28"/>
      <c r="Z28" s="40"/>
      <c r="AA28" s="40"/>
      <c r="AB28"/>
      <c r="AC28"/>
    </row>
    <row r="29" spans="2:29" ht="14.1" customHeight="1">
      <c r="B29" s="178"/>
      <c r="C29" s="179"/>
      <c r="D29" s="74" t="s">
        <v>193</v>
      </c>
      <c r="E29" s="150"/>
      <c r="F29" s="75">
        <v>1550</v>
      </c>
      <c r="G29" s="75">
        <v>1550</v>
      </c>
      <c r="H29" s="75">
        <v>1400</v>
      </c>
      <c r="I29" s="75">
        <v>1400</v>
      </c>
      <c r="J29" s="75">
        <v>1230</v>
      </c>
      <c r="K29" s="75">
        <v>1230</v>
      </c>
      <c r="L29" s="76"/>
      <c r="M29" s="75">
        <v>1255</v>
      </c>
      <c r="N29" s="75">
        <v>1255</v>
      </c>
      <c r="O29" s="75">
        <v>1135</v>
      </c>
      <c r="P29" s="75">
        <v>1135</v>
      </c>
      <c r="Q29" s="75">
        <v>1025</v>
      </c>
      <c r="R29" s="41" t="s">
        <v>6</v>
      </c>
      <c r="S29"/>
      <c r="Z29" s="40"/>
      <c r="AA29" s="40"/>
      <c r="AB29"/>
      <c r="AC29"/>
    </row>
    <row r="30" spans="2:29" ht="14.1" customHeight="1">
      <c r="B30" s="178"/>
      <c r="C30" s="179"/>
      <c r="D30" s="74" t="s">
        <v>59</v>
      </c>
      <c r="E30" s="150"/>
      <c r="F30" s="75">
        <v>80</v>
      </c>
      <c r="G30" s="75">
        <v>80</v>
      </c>
      <c r="H30" s="75">
        <v>75</v>
      </c>
      <c r="I30" s="75">
        <v>75</v>
      </c>
      <c r="J30" s="75">
        <v>70</v>
      </c>
      <c r="K30" s="75">
        <v>70</v>
      </c>
      <c r="L30" s="76"/>
      <c r="M30" s="75">
        <v>125</v>
      </c>
      <c r="N30" s="75">
        <v>125</v>
      </c>
      <c r="O30" s="75">
        <v>115</v>
      </c>
      <c r="P30" s="75">
        <v>115</v>
      </c>
      <c r="Q30" s="75">
        <v>110</v>
      </c>
      <c r="R30" s="41" t="s">
        <v>6</v>
      </c>
      <c r="S30"/>
      <c r="Z30" s="40"/>
      <c r="AA30" s="40"/>
      <c r="AB30"/>
      <c r="AC30"/>
    </row>
    <row r="31" spans="2:29" ht="14.1" customHeight="1">
      <c r="B31" s="178" t="s">
        <v>54</v>
      </c>
      <c r="C31" s="179" t="s">
        <v>202</v>
      </c>
      <c r="D31" s="74" t="s">
        <v>60</v>
      </c>
      <c r="E31" s="150"/>
      <c r="F31" s="75">
        <v>900</v>
      </c>
      <c r="G31" s="75">
        <v>900</v>
      </c>
      <c r="H31" s="75">
        <v>840</v>
      </c>
      <c r="I31" s="75">
        <v>840</v>
      </c>
      <c r="J31" s="75">
        <v>745</v>
      </c>
      <c r="K31" s="75">
        <v>745</v>
      </c>
      <c r="L31" s="76"/>
      <c r="M31" s="75">
        <v>640</v>
      </c>
      <c r="N31" s="75">
        <v>640</v>
      </c>
      <c r="O31" s="75">
        <v>595</v>
      </c>
      <c r="P31" s="75">
        <v>595</v>
      </c>
      <c r="Q31" s="75">
        <v>555</v>
      </c>
      <c r="R31" s="41" t="s">
        <v>6</v>
      </c>
      <c r="S31"/>
      <c r="Z31" s="40"/>
      <c r="AA31" s="40"/>
      <c r="AB31"/>
      <c r="AC31"/>
    </row>
    <row r="32" spans="2:29" ht="14.1" customHeight="1">
      <c r="B32" s="178"/>
      <c r="C32" s="179"/>
      <c r="D32" s="74" t="s">
        <v>193</v>
      </c>
      <c r="E32" s="150"/>
      <c r="F32" s="75">
        <v>875</v>
      </c>
      <c r="G32" s="75">
        <v>875</v>
      </c>
      <c r="H32" s="75">
        <v>820</v>
      </c>
      <c r="I32" s="75">
        <v>820</v>
      </c>
      <c r="J32" s="75">
        <v>730</v>
      </c>
      <c r="K32" s="75">
        <v>730</v>
      </c>
      <c r="L32" s="76"/>
      <c r="M32" s="75">
        <v>625</v>
      </c>
      <c r="N32" s="75">
        <v>625</v>
      </c>
      <c r="O32" s="75">
        <v>580</v>
      </c>
      <c r="P32" s="75">
        <v>580</v>
      </c>
      <c r="Q32" s="75">
        <v>540</v>
      </c>
      <c r="R32" s="41" t="s">
        <v>6</v>
      </c>
      <c r="S32"/>
      <c r="Z32" s="40"/>
      <c r="AA32" s="40"/>
      <c r="AB32"/>
      <c r="AC32"/>
    </row>
    <row r="33" spans="2:29" ht="14.1" customHeight="1">
      <c r="B33" s="178"/>
      <c r="C33" s="179"/>
      <c r="D33" s="74" t="s">
        <v>59</v>
      </c>
      <c r="E33" s="150"/>
      <c r="F33" s="75">
        <v>30</v>
      </c>
      <c r="G33" s="75">
        <v>30</v>
      </c>
      <c r="H33" s="75">
        <v>30</v>
      </c>
      <c r="I33" s="75">
        <v>30</v>
      </c>
      <c r="J33" s="75">
        <v>30</v>
      </c>
      <c r="K33" s="75">
        <v>30</v>
      </c>
      <c r="L33" s="76"/>
      <c r="M33" s="75">
        <v>55</v>
      </c>
      <c r="N33" s="75">
        <v>55</v>
      </c>
      <c r="O33" s="75">
        <v>55</v>
      </c>
      <c r="P33" s="75">
        <v>55</v>
      </c>
      <c r="Q33" s="75">
        <v>55</v>
      </c>
      <c r="R33" s="41" t="s">
        <v>6</v>
      </c>
      <c r="S33"/>
      <c r="Z33" s="40"/>
      <c r="AA33" s="40"/>
      <c r="AB33"/>
      <c r="AC33"/>
    </row>
    <row r="34" spans="2:29" ht="14.1" customHeight="1">
      <c r="B34" s="190" t="s">
        <v>211</v>
      </c>
      <c r="C34" s="187" t="s">
        <v>215</v>
      </c>
      <c r="D34" s="74" t="s">
        <v>60</v>
      </c>
      <c r="E34" s="150"/>
      <c r="F34" s="75">
        <v>2155</v>
      </c>
      <c r="G34" s="75">
        <v>1950</v>
      </c>
      <c r="H34" s="75">
        <v>2050</v>
      </c>
      <c r="I34" s="75">
        <v>1830</v>
      </c>
      <c r="J34" s="75">
        <v>1900</v>
      </c>
      <c r="K34" s="75">
        <v>1660</v>
      </c>
      <c r="L34" s="76"/>
      <c r="M34" s="75">
        <v>1590</v>
      </c>
      <c r="N34" s="75">
        <v>1590</v>
      </c>
      <c r="O34" s="75">
        <v>1510</v>
      </c>
      <c r="P34" s="75">
        <v>1510</v>
      </c>
      <c r="Q34" s="75">
        <v>1435</v>
      </c>
      <c r="R34" s="41" t="s">
        <v>6</v>
      </c>
      <c r="S34"/>
      <c r="Z34" s="40"/>
      <c r="AA34" s="40"/>
      <c r="AB34"/>
      <c r="AC34"/>
    </row>
    <row r="35" spans="2:29" ht="14.1" customHeight="1">
      <c r="B35" s="191"/>
      <c r="C35" s="188"/>
      <c r="D35" s="74" t="s">
        <v>193</v>
      </c>
      <c r="E35" s="150"/>
      <c r="F35" s="75">
        <v>2130</v>
      </c>
      <c r="G35" s="75">
        <v>1925</v>
      </c>
      <c r="H35" s="75">
        <v>2030</v>
      </c>
      <c r="I35" s="75">
        <v>1810</v>
      </c>
      <c r="J35" s="75">
        <v>1885</v>
      </c>
      <c r="K35" s="75">
        <v>1645</v>
      </c>
      <c r="L35" s="76"/>
      <c r="M35" s="75">
        <v>1570</v>
      </c>
      <c r="N35" s="75">
        <v>1570</v>
      </c>
      <c r="O35" s="75">
        <v>1490</v>
      </c>
      <c r="P35" s="75">
        <v>1490</v>
      </c>
      <c r="Q35" s="75">
        <v>1420</v>
      </c>
      <c r="R35" s="41" t="s">
        <v>6</v>
      </c>
      <c r="S35"/>
      <c r="Z35" s="40"/>
      <c r="AA35" s="40"/>
      <c r="AB35"/>
      <c r="AC35"/>
    </row>
    <row r="36" spans="2:29" ht="14.1" customHeight="1">
      <c r="B36" s="192"/>
      <c r="C36" s="189"/>
      <c r="D36" s="74" t="s">
        <v>59</v>
      </c>
      <c r="E36" s="150"/>
      <c r="F36" s="75">
        <v>130</v>
      </c>
      <c r="G36" s="75">
        <v>130</v>
      </c>
      <c r="H36" s="75">
        <v>115</v>
      </c>
      <c r="I36" s="75">
        <v>115</v>
      </c>
      <c r="J36" s="75">
        <v>105</v>
      </c>
      <c r="K36" s="75">
        <v>105</v>
      </c>
      <c r="L36" s="76"/>
      <c r="M36" s="75">
        <v>205</v>
      </c>
      <c r="N36" s="75">
        <v>205</v>
      </c>
      <c r="O36" s="75">
        <v>185</v>
      </c>
      <c r="P36" s="75">
        <v>185</v>
      </c>
      <c r="Q36" s="75">
        <v>165</v>
      </c>
      <c r="R36" s="41" t="s">
        <v>6</v>
      </c>
      <c r="S36"/>
      <c r="Z36" s="40"/>
      <c r="AA36" s="40"/>
      <c r="AB36"/>
      <c r="AC36"/>
    </row>
    <row r="37" spans="2:29" ht="14.1" customHeight="1">
      <c r="B37" s="178" t="s">
        <v>55</v>
      </c>
      <c r="C37" s="186" t="s">
        <v>203</v>
      </c>
      <c r="D37" s="74" t="s">
        <v>60</v>
      </c>
      <c r="E37" s="150"/>
      <c r="F37" s="75">
        <v>2290</v>
      </c>
      <c r="G37" s="75">
        <v>2290</v>
      </c>
      <c r="H37" s="75">
        <v>2070</v>
      </c>
      <c r="I37" s="75">
        <v>2070</v>
      </c>
      <c r="J37" s="75">
        <v>1805</v>
      </c>
      <c r="K37" s="75">
        <v>1805</v>
      </c>
      <c r="L37" s="76"/>
      <c r="M37" s="75">
        <v>2000</v>
      </c>
      <c r="N37" s="75">
        <v>2000</v>
      </c>
      <c r="O37" s="75">
        <v>1810</v>
      </c>
      <c r="P37" s="75">
        <v>1810</v>
      </c>
      <c r="Q37" s="75">
        <v>1635</v>
      </c>
      <c r="R37" s="41" t="s">
        <v>6</v>
      </c>
      <c r="S37"/>
      <c r="Z37" s="40"/>
      <c r="AA37" s="40"/>
      <c r="AB37"/>
      <c r="AC37"/>
    </row>
    <row r="38" spans="2:29" ht="14.1" customHeight="1">
      <c r="B38" s="178"/>
      <c r="C38" s="186"/>
      <c r="D38" s="74" t="s">
        <v>193</v>
      </c>
      <c r="E38" s="150"/>
      <c r="F38" s="75">
        <v>2110</v>
      </c>
      <c r="G38" s="75">
        <v>2110</v>
      </c>
      <c r="H38" s="75">
        <v>1910</v>
      </c>
      <c r="I38" s="75">
        <v>1910</v>
      </c>
      <c r="J38" s="75">
        <v>1665</v>
      </c>
      <c r="K38" s="75">
        <v>1665</v>
      </c>
      <c r="L38" s="76"/>
      <c r="M38" s="75">
        <v>1845</v>
      </c>
      <c r="N38" s="75">
        <v>1845</v>
      </c>
      <c r="O38" s="75">
        <v>1655</v>
      </c>
      <c r="P38" s="75">
        <v>1655</v>
      </c>
      <c r="Q38" s="75">
        <v>1500</v>
      </c>
      <c r="R38" s="41" t="s">
        <v>6</v>
      </c>
      <c r="S38"/>
      <c r="Z38" s="40"/>
      <c r="AA38" s="40"/>
      <c r="AB38"/>
      <c r="AC38"/>
    </row>
    <row r="39" spans="2:29" ht="14.1" customHeight="1">
      <c r="B39" s="178"/>
      <c r="C39" s="186"/>
      <c r="D39" s="74" t="s">
        <v>59</v>
      </c>
      <c r="E39" s="150"/>
      <c r="F39" s="75">
        <v>80</v>
      </c>
      <c r="G39" s="75">
        <v>80</v>
      </c>
      <c r="H39" s="75">
        <v>75</v>
      </c>
      <c r="I39" s="75">
        <v>75</v>
      </c>
      <c r="J39" s="75">
        <v>70</v>
      </c>
      <c r="K39" s="75">
        <v>70</v>
      </c>
      <c r="L39" s="76"/>
      <c r="M39" s="75">
        <v>75</v>
      </c>
      <c r="N39" s="75">
        <v>75</v>
      </c>
      <c r="O39" s="75">
        <v>70</v>
      </c>
      <c r="P39" s="75">
        <v>70</v>
      </c>
      <c r="Q39" s="75">
        <v>65</v>
      </c>
      <c r="R39" s="41" t="s">
        <v>6</v>
      </c>
      <c r="S39"/>
      <c r="Z39" s="40"/>
      <c r="AA39" s="40"/>
      <c r="AB39"/>
      <c r="AC39"/>
    </row>
    <row r="40" spans="2:29" ht="14.1" customHeight="1">
      <c r="B40" s="178" t="s">
        <v>39</v>
      </c>
      <c r="C40" s="186" t="s">
        <v>204</v>
      </c>
      <c r="D40" s="74" t="s">
        <v>60</v>
      </c>
      <c r="E40" s="150"/>
      <c r="F40" s="75">
        <v>1815</v>
      </c>
      <c r="G40" s="75">
        <v>1815</v>
      </c>
      <c r="H40" s="75">
        <v>1665</v>
      </c>
      <c r="I40" s="75">
        <v>1665</v>
      </c>
      <c r="J40" s="75">
        <v>1460</v>
      </c>
      <c r="K40" s="75">
        <v>1460</v>
      </c>
      <c r="L40" s="76"/>
      <c r="M40" s="75">
        <v>1760</v>
      </c>
      <c r="N40" s="75">
        <v>1760</v>
      </c>
      <c r="O40" s="75">
        <v>1595</v>
      </c>
      <c r="P40" s="75">
        <v>1595</v>
      </c>
      <c r="Q40" s="75">
        <v>1465</v>
      </c>
      <c r="R40" s="41" t="s">
        <v>6</v>
      </c>
      <c r="S40"/>
      <c r="Z40" s="40"/>
      <c r="AA40" s="40"/>
      <c r="AB40"/>
      <c r="AC40"/>
    </row>
    <row r="41" spans="2:29" ht="14.1" customHeight="1">
      <c r="B41" s="178"/>
      <c r="C41" s="186"/>
      <c r="D41" s="74" t="s">
        <v>193</v>
      </c>
      <c r="E41" s="150"/>
      <c r="F41" s="75">
        <v>1730</v>
      </c>
      <c r="G41" s="75">
        <v>1730</v>
      </c>
      <c r="H41" s="75">
        <v>1590</v>
      </c>
      <c r="I41" s="75">
        <v>1590</v>
      </c>
      <c r="J41" s="75">
        <v>1395</v>
      </c>
      <c r="K41" s="75">
        <v>1395</v>
      </c>
      <c r="L41" s="76"/>
      <c r="M41" s="75">
        <v>1680</v>
      </c>
      <c r="N41" s="75">
        <v>1680</v>
      </c>
      <c r="O41" s="75">
        <v>1515</v>
      </c>
      <c r="P41" s="75">
        <v>1515</v>
      </c>
      <c r="Q41" s="75">
        <v>1395</v>
      </c>
      <c r="R41" s="41" t="s">
        <v>6</v>
      </c>
      <c r="S41"/>
      <c r="Z41" s="40"/>
      <c r="AA41" s="40"/>
      <c r="AB41"/>
      <c r="AC41"/>
    </row>
    <row r="42" spans="2:29" ht="14.1" customHeight="1">
      <c r="B42" s="178"/>
      <c r="C42" s="186"/>
      <c r="D42" s="74" t="s">
        <v>59</v>
      </c>
      <c r="E42" s="150"/>
      <c r="F42" s="75">
        <v>55</v>
      </c>
      <c r="G42" s="75">
        <v>55</v>
      </c>
      <c r="H42" s="75">
        <v>55</v>
      </c>
      <c r="I42" s="75">
        <v>55</v>
      </c>
      <c r="J42" s="75">
        <v>50</v>
      </c>
      <c r="K42" s="75">
        <v>50</v>
      </c>
      <c r="L42" s="76"/>
      <c r="M42" s="75">
        <v>95</v>
      </c>
      <c r="N42" s="75">
        <v>95</v>
      </c>
      <c r="O42" s="75">
        <v>90</v>
      </c>
      <c r="P42" s="75">
        <v>90</v>
      </c>
      <c r="Q42" s="75">
        <v>90</v>
      </c>
      <c r="R42" s="41" t="s">
        <v>6</v>
      </c>
      <c r="S42"/>
      <c r="Z42" s="40"/>
      <c r="AA42" s="40"/>
      <c r="AB42"/>
      <c r="AC42"/>
    </row>
    <row r="43" spans="2:29" ht="14.1" customHeight="1">
      <c r="B43" s="178" t="s">
        <v>56</v>
      </c>
      <c r="C43" s="186" t="s">
        <v>205</v>
      </c>
      <c r="D43" s="74" t="s">
        <v>60</v>
      </c>
      <c r="E43" s="150"/>
      <c r="F43" s="75" t="s">
        <v>61</v>
      </c>
      <c r="G43" s="75" t="s">
        <v>61</v>
      </c>
      <c r="H43" s="75" t="s">
        <v>61</v>
      </c>
      <c r="I43" s="75" t="s">
        <v>61</v>
      </c>
      <c r="J43" s="75" t="s">
        <v>61</v>
      </c>
      <c r="K43" s="75" t="s">
        <v>61</v>
      </c>
      <c r="L43" s="76"/>
      <c r="M43" s="75" t="s">
        <v>61</v>
      </c>
      <c r="N43" s="75" t="s">
        <v>61</v>
      </c>
      <c r="O43" s="75" t="s">
        <v>61</v>
      </c>
      <c r="P43" s="75" t="s">
        <v>61</v>
      </c>
      <c r="Q43" s="75" t="s">
        <v>61</v>
      </c>
      <c r="R43" s="41" t="s">
        <v>6</v>
      </c>
      <c r="S43"/>
      <c r="Z43" s="40"/>
      <c r="AA43" s="40"/>
      <c r="AB43"/>
      <c r="AC43"/>
    </row>
    <row r="44" spans="2:29" ht="14.1" customHeight="1">
      <c r="B44" s="178"/>
      <c r="C44" s="186"/>
      <c r="D44" s="74" t="s">
        <v>193</v>
      </c>
      <c r="E44" s="150"/>
      <c r="F44" s="75">
        <v>1475</v>
      </c>
      <c r="G44" s="75">
        <v>1475</v>
      </c>
      <c r="H44" s="75">
        <v>1335</v>
      </c>
      <c r="I44" s="75">
        <v>1335</v>
      </c>
      <c r="J44" s="75">
        <v>1190</v>
      </c>
      <c r="K44" s="75">
        <v>1190</v>
      </c>
      <c r="L44" s="76"/>
      <c r="M44" s="75">
        <v>1240</v>
      </c>
      <c r="N44" s="75">
        <v>1240</v>
      </c>
      <c r="O44" s="75">
        <v>1140</v>
      </c>
      <c r="P44" s="75">
        <v>1140</v>
      </c>
      <c r="Q44" s="75">
        <v>1040</v>
      </c>
      <c r="R44" s="41" t="s">
        <v>6</v>
      </c>
      <c r="S44"/>
      <c r="Z44" s="40"/>
      <c r="AA44" s="40"/>
      <c r="AB44"/>
      <c r="AC44"/>
    </row>
    <row r="45" spans="2:29" ht="14.1" customHeight="1">
      <c r="B45" s="178"/>
      <c r="C45" s="186"/>
      <c r="D45" s="74" t="s">
        <v>59</v>
      </c>
      <c r="E45" s="150"/>
      <c r="F45" s="75">
        <v>45</v>
      </c>
      <c r="G45" s="75">
        <v>45</v>
      </c>
      <c r="H45" s="75">
        <v>40</v>
      </c>
      <c r="I45" s="75">
        <v>40</v>
      </c>
      <c r="J45" s="75">
        <v>40</v>
      </c>
      <c r="K45" s="75">
        <v>40</v>
      </c>
      <c r="L45" s="76"/>
      <c r="M45" s="75">
        <v>80</v>
      </c>
      <c r="N45" s="75">
        <v>80</v>
      </c>
      <c r="O45" s="75">
        <v>70</v>
      </c>
      <c r="P45" s="75">
        <v>70</v>
      </c>
      <c r="Q45" s="75">
        <v>65</v>
      </c>
      <c r="R45" s="41" t="s">
        <v>6</v>
      </c>
      <c r="S45"/>
      <c r="Z45" s="40"/>
      <c r="AA45" s="40"/>
      <c r="AB45"/>
      <c r="AC45"/>
    </row>
    <row r="46" spans="2:29" ht="13.5" customHeight="1">
      <c r="B46" s="190" t="s">
        <v>212</v>
      </c>
      <c r="C46" s="187" t="s">
        <v>214</v>
      </c>
      <c r="D46" s="74" t="s">
        <v>60</v>
      </c>
      <c r="E46" s="150"/>
      <c r="F46" s="75">
        <v>2400</v>
      </c>
      <c r="G46" s="75">
        <v>2400</v>
      </c>
      <c r="H46" s="75">
        <v>2250</v>
      </c>
      <c r="I46" s="75">
        <v>2250</v>
      </c>
      <c r="J46" s="75">
        <v>1960</v>
      </c>
      <c r="K46" s="75">
        <v>1960</v>
      </c>
      <c r="L46" s="76"/>
      <c r="M46" s="75">
        <v>2300</v>
      </c>
      <c r="N46" s="75">
        <v>2300</v>
      </c>
      <c r="O46" s="75">
        <v>2090</v>
      </c>
      <c r="P46" s="75">
        <v>2090</v>
      </c>
      <c r="Q46" s="75">
        <v>1960</v>
      </c>
      <c r="R46" s="41" t="s">
        <v>6</v>
      </c>
      <c r="S46"/>
      <c r="Z46" s="40"/>
      <c r="AA46" s="40"/>
      <c r="AB46"/>
      <c r="AC46"/>
    </row>
    <row r="47" spans="2:29" ht="14.1" customHeight="1">
      <c r="B47" s="191"/>
      <c r="C47" s="188"/>
      <c r="D47" s="74" t="s">
        <v>193</v>
      </c>
      <c r="E47" s="150"/>
      <c r="F47" s="75">
        <v>2305</v>
      </c>
      <c r="G47" s="75">
        <v>2305</v>
      </c>
      <c r="H47" s="75">
        <v>2170</v>
      </c>
      <c r="I47" s="75">
        <v>2170</v>
      </c>
      <c r="J47" s="75">
        <v>1885</v>
      </c>
      <c r="K47" s="75">
        <v>1885</v>
      </c>
      <c r="L47" s="76"/>
      <c r="M47" s="75">
        <v>2215</v>
      </c>
      <c r="N47" s="75">
        <v>2215</v>
      </c>
      <c r="O47" s="75">
        <v>2005</v>
      </c>
      <c r="P47" s="75">
        <v>2005</v>
      </c>
      <c r="Q47" s="75">
        <v>1890</v>
      </c>
      <c r="R47" s="41" t="s">
        <v>6</v>
      </c>
      <c r="S47"/>
      <c r="Z47" s="40"/>
      <c r="AA47" s="40"/>
      <c r="AB47"/>
      <c r="AC47"/>
    </row>
    <row r="48" spans="2:29" ht="14.1" customHeight="1">
      <c r="B48" s="192"/>
      <c r="C48" s="189"/>
      <c r="D48" s="74" t="s">
        <v>59</v>
      </c>
      <c r="E48" s="150"/>
      <c r="F48" s="75">
        <v>80</v>
      </c>
      <c r="G48" s="75">
        <v>80</v>
      </c>
      <c r="H48" s="75">
        <v>75</v>
      </c>
      <c r="I48" s="75">
        <v>75</v>
      </c>
      <c r="J48" s="75">
        <v>70</v>
      </c>
      <c r="K48" s="75">
        <v>70</v>
      </c>
      <c r="L48" s="76"/>
      <c r="M48" s="75">
        <v>125</v>
      </c>
      <c r="N48" s="75">
        <v>125</v>
      </c>
      <c r="O48" s="75">
        <v>115</v>
      </c>
      <c r="P48" s="75">
        <v>115</v>
      </c>
      <c r="Q48" s="75">
        <v>110</v>
      </c>
      <c r="R48" s="41" t="s">
        <v>6</v>
      </c>
      <c r="S48"/>
      <c r="Z48" s="40"/>
      <c r="AA48" s="40"/>
      <c r="AB48"/>
      <c r="AC48"/>
    </row>
    <row r="49" spans="2:31" ht="14.1" customHeight="1">
      <c r="B49" s="190" t="s">
        <v>213</v>
      </c>
      <c r="C49" s="187" t="s">
        <v>216</v>
      </c>
      <c r="D49" s="74" t="s">
        <v>60</v>
      </c>
      <c r="E49" s="150"/>
      <c r="F49" s="75">
        <v>3195</v>
      </c>
      <c r="G49" s="75">
        <v>3195</v>
      </c>
      <c r="H49" s="75">
        <v>3000</v>
      </c>
      <c r="I49" s="75">
        <v>3000</v>
      </c>
      <c r="J49" s="75">
        <v>2615</v>
      </c>
      <c r="K49" s="75">
        <v>2615</v>
      </c>
      <c r="L49" s="76"/>
      <c r="M49" s="75">
        <v>3150</v>
      </c>
      <c r="N49" s="75">
        <v>3150</v>
      </c>
      <c r="O49" s="75">
        <v>2840</v>
      </c>
      <c r="P49" s="75">
        <v>2840</v>
      </c>
      <c r="Q49" s="75">
        <v>2665</v>
      </c>
      <c r="R49" s="41" t="s">
        <v>6</v>
      </c>
      <c r="S49"/>
      <c r="Z49" s="40"/>
      <c r="AA49" s="40"/>
      <c r="AB49"/>
      <c r="AC49"/>
    </row>
    <row r="50" spans="2:31" ht="14.1" customHeight="1">
      <c r="B50" s="191"/>
      <c r="C50" s="188"/>
      <c r="D50" s="74" t="s">
        <v>193</v>
      </c>
      <c r="E50" s="150"/>
      <c r="F50" s="75">
        <v>2965</v>
      </c>
      <c r="G50" s="75">
        <v>2965</v>
      </c>
      <c r="H50" s="75">
        <v>2890</v>
      </c>
      <c r="I50" s="75">
        <v>2890</v>
      </c>
      <c r="J50" s="75">
        <v>2525</v>
      </c>
      <c r="K50" s="75">
        <v>2525</v>
      </c>
      <c r="L50" s="76"/>
      <c r="M50" s="75">
        <v>2930</v>
      </c>
      <c r="N50" s="75">
        <v>2930</v>
      </c>
      <c r="O50" s="75">
        <v>2620</v>
      </c>
      <c r="P50" s="75">
        <v>2620</v>
      </c>
      <c r="Q50" s="75">
        <v>2565</v>
      </c>
      <c r="R50" s="41" t="s">
        <v>6</v>
      </c>
      <c r="S50"/>
      <c r="Z50" s="40"/>
      <c r="AA50" s="40"/>
      <c r="AB50"/>
      <c r="AC50"/>
    </row>
    <row r="51" spans="2:31" ht="13.8">
      <c r="B51" s="192"/>
      <c r="C51" s="189"/>
      <c r="D51" s="74" t="s">
        <v>59</v>
      </c>
      <c r="E51" s="150"/>
      <c r="F51" s="75">
        <v>130</v>
      </c>
      <c r="G51" s="75">
        <v>130</v>
      </c>
      <c r="H51" s="75">
        <v>115</v>
      </c>
      <c r="I51" s="75">
        <v>115</v>
      </c>
      <c r="J51" s="75">
        <v>100</v>
      </c>
      <c r="K51" s="75">
        <v>100</v>
      </c>
      <c r="L51" s="76"/>
      <c r="M51" s="75">
        <v>230</v>
      </c>
      <c r="N51" s="75">
        <v>230</v>
      </c>
      <c r="O51" s="75">
        <v>200</v>
      </c>
      <c r="P51" s="75">
        <v>200</v>
      </c>
      <c r="Q51" s="75">
        <v>175</v>
      </c>
      <c r="R51" s="41" t="s">
        <v>6</v>
      </c>
      <c r="S51"/>
      <c r="Z51" s="40"/>
      <c r="AA51" s="40"/>
      <c r="AB51"/>
      <c r="AC51"/>
    </row>
    <row r="52" spans="2:31" ht="18" customHeight="1">
      <c r="B52" s="178" t="s">
        <v>94</v>
      </c>
      <c r="C52" s="186" t="s">
        <v>206</v>
      </c>
      <c r="D52" s="74" t="s">
        <v>60</v>
      </c>
      <c r="E52" s="150"/>
      <c r="F52" s="75">
        <v>2395</v>
      </c>
      <c r="G52" s="75">
        <v>2395</v>
      </c>
      <c r="H52" s="75">
        <v>2180</v>
      </c>
      <c r="I52" s="75">
        <v>2180</v>
      </c>
      <c r="J52" s="75">
        <v>1895</v>
      </c>
      <c r="K52" s="75">
        <v>1895</v>
      </c>
      <c r="L52" s="76"/>
      <c r="M52" s="75">
        <v>2020</v>
      </c>
      <c r="N52" s="75">
        <v>2020</v>
      </c>
      <c r="O52" s="75">
        <v>1835</v>
      </c>
      <c r="P52" s="75">
        <v>1835</v>
      </c>
      <c r="Q52" s="75">
        <v>1670</v>
      </c>
      <c r="R52" s="41" t="s">
        <v>6</v>
      </c>
      <c r="S52"/>
      <c r="Z52" s="40"/>
      <c r="AA52" s="40"/>
      <c r="AB52"/>
      <c r="AC52"/>
    </row>
    <row r="53" spans="2:31" ht="18" customHeight="1">
      <c r="B53" s="178"/>
      <c r="C53" s="186"/>
      <c r="D53" s="74" t="s">
        <v>193</v>
      </c>
      <c r="E53" s="150"/>
      <c r="F53" s="75">
        <v>2250</v>
      </c>
      <c r="G53" s="75">
        <v>2250</v>
      </c>
      <c r="H53" s="75">
        <v>2045</v>
      </c>
      <c r="I53" s="75">
        <v>2045</v>
      </c>
      <c r="J53" s="75">
        <v>1785</v>
      </c>
      <c r="K53" s="75">
        <v>1785</v>
      </c>
      <c r="L53" s="76"/>
      <c r="M53" s="75">
        <v>1900</v>
      </c>
      <c r="N53" s="75">
        <v>1900</v>
      </c>
      <c r="O53" s="75">
        <v>1715</v>
      </c>
      <c r="P53" s="75">
        <v>1715</v>
      </c>
      <c r="Q53" s="75">
        <v>1560</v>
      </c>
      <c r="R53" s="41" t="s">
        <v>6</v>
      </c>
      <c r="S53"/>
      <c r="Z53" s="40"/>
      <c r="AA53" s="40"/>
      <c r="AB53"/>
      <c r="AC53"/>
    </row>
    <row r="54" spans="2:31" ht="14.1" customHeight="1">
      <c r="B54" s="178"/>
      <c r="C54" s="186"/>
      <c r="D54" s="74" t="s">
        <v>59</v>
      </c>
      <c r="E54" s="150"/>
      <c r="F54" s="75">
        <v>80</v>
      </c>
      <c r="G54" s="75">
        <v>80</v>
      </c>
      <c r="H54" s="75">
        <v>75</v>
      </c>
      <c r="I54" s="75">
        <v>75</v>
      </c>
      <c r="J54" s="75">
        <v>70</v>
      </c>
      <c r="K54" s="75">
        <v>70</v>
      </c>
      <c r="L54" s="76"/>
      <c r="M54" s="75">
        <v>75</v>
      </c>
      <c r="N54" s="75">
        <v>75</v>
      </c>
      <c r="O54" s="75">
        <v>70</v>
      </c>
      <c r="P54" s="75">
        <v>70</v>
      </c>
      <c r="Q54" s="75">
        <v>65</v>
      </c>
      <c r="R54" s="41" t="s">
        <v>6</v>
      </c>
      <c r="S54"/>
      <c r="Z54" s="40"/>
      <c r="AA54" s="40"/>
      <c r="AB54"/>
      <c r="AC54"/>
    </row>
    <row r="55" spans="2:31" ht="13.5" customHeight="1">
      <c r="B55" s="178" t="s">
        <v>38</v>
      </c>
      <c r="C55" s="186" t="s">
        <v>207</v>
      </c>
      <c r="D55" s="74" t="s">
        <v>60</v>
      </c>
      <c r="E55" s="150"/>
      <c r="F55" s="75">
        <v>1835</v>
      </c>
      <c r="G55" s="75">
        <v>1835</v>
      </c>
      <c r="H55" s="75">
        <v>1685</v>
      </c>
      <c r="I55" s="75">
        <v>1685</v>
      </c>
      <c r="J55" s="75">
        <v>1475</v>
      </c>
      <c r="K55" s="75">
        <v>1475</v>
      </c>
      <c r="L55" s="76"/>
      <c r="M55" s="75">
        <v>1760</v>
      </c>
      <c r="N55" s="75">
        <v>1760</v>
      </c>
      <c r="O55" s="75">
        <v>1595</v>
      </c>
      <c r="P55" s="75">
        <v>1595</v>
      </c>
      <c r="Q55" s="75">
        <v>1465</v>
      </c>
      <c r="R55" s="41" t="s">
        <v>6</v>
      </c>
      <c r="S55"/>
      <c r="Z55" s="40"/>
      <c r="AA55" s="40"/>
    </row>
    <row r="56" spans="2:31" ht="18" customHeight="1">
      <c r="B56" s="178"/>
      <c r="C56" s="186"/>
      <c r="D56" s="74" t="s">
        <v>193</v>
      </c>
      <c r="E56" s="150"/>
      <c r="F56" s="75">
        <v>1740</v>
      </c>
      <c r="G56" s="75">
        <v>1740</v>
      </c>
      <c r="H56" s="75">
        <v>1595</v>
      </c>
      <c r="I56" s="75">
        <v>1595</v>
      </c>
      <c r="J56" s="75">
        <v>1400</v>
      </c>
      <c r="K56" s="75">
        <v>1400</v>
      </c>
      <c r="L56" s="76"/>
      <c r="M56" s="75">
        <v>1675</v>
      </c>
      <c r="N56" s="75">
        <v>1675</v>
      </c>
      <c r="O56" s="75">
        <v>1510</v>
      </c>
      <c r="P56" s="75">
        <v>1510</v>
      </c>
      <c r="Q56" s="75">
        <v>1380</v>
      </c>
      <c r="R56" s="41" t="s">
        <v>6</v>
      </c>
      <c r="S56"/>
      <c r="Z56" s="40"/>
      <c r="AA56" s="40"/>
    </row>
    <row r="57" spans="2:31" ht="18" customHeight="1">
      <c r="B57" s="178"/>
      <c r="C57" s="186"/>
      <c r="D57" s="74" t="s">
        <v>59</v>
      </c>
      <c r="E57" s="150"/>
      <c r="F57" s="75">
        <v>55</v>
      </c>
      <c r="G57" s="75">
        <v>55</v>
      </c>
      <c r="H57" s="75">
        <v>55</v>
      </c>
      <c r="I57" s="75">
        <v>55</v>
      </c>
      <c r="J57" s="75">
        <v>50</v>
      </c>
      <c r="K57" s="75">
        <v>50</v>
      </c>
      <c r="L57" s="76"/>
      <c r="M57" s="75">
        <v>95</v>
      </c>
      <c r="N57" s="75">
        <v>95</v>
      </c>
      <c r="O57" s="75">
        <v>90</v>
      </c>
      <c r="P57" s="75">
        <v>90</v>
      </c>
      <c r="Q57" s="75">
        <v>90</v>
      </c>
      <c r="R57" s="41" t="s">
        <v>6</v>
      </c>
      <c r="S57"/>
      <c r="Y57" s="60"/>
      <c r="Z57" s="40"/>
      <c r="AA57" s="40"/>
    </row>
    <row r="58" spans="2:31" ht="18" customHeight="1">
      <c r="B58" s="178" t="s">
        <v>95</v>
      </c>
      <c r="C58" s="186" t="s">
        <v>208</v>
      </c>
      <c r="D58" s="74" t="s">
        <v>60</v>
      </c>
      <c r="E58" s="150"/>
      <c r="F58" s="75" t="s">
        <v>61</v>
      </c>
      <c r="G58" s="75" t="s">
        <v>61</v>
      </c>
      <c r="H58" s="75" t="s">
        <v>61</v>
      </c>
      <c r="I58" s="75" t="s">
        <v>61</v>
      </c>
      <c r="J58" s="75" t="s">
        <v>61</v>
      </c>
      <c r="K58" s="75" t="s">
        <v>61</v>
      </c>
      <c r="L58" s="76"/>
      <c r="M58" s="75" t="s">
        <v>61</v>
      </c>
      <c r="N58" s="75" t="s">
        <v>61</v>
      </c>
      <c r="O58" s="75" t="s">
        <v>61</v>
      </c>
      <c r="P58" s="75" t="s">
        <v>61</v>
      </c>
      <c r="Q58" s="75" t="s">
        <v>61</v>
      </c>
      <c r="R58" s="41" t="s">
        <v>6</v>
      </c>
      <c r="S58"/>
      <c r="Y58" s="60"/>
      <c r="Z58" s="40"/>
      <c r="AA58" s="40"/>
    </row>
    <row r="59" spans="2:31" ht="18" customHeight="1">
      <c r="B59" s="178"/>
      <c r="C59" s="186"/>
      <c r="D59" s="74" t="s">
        <v>193</v>
      </c>
      <c r="E59" s="150"/>
      <c r="F59" s="75">
        <v>1450</v>
      </c>
      <c r="G59" s="75">
        <v>1450</v>
      </c>
      <c r="H59" s="75">
        <v>1315</v>
      </c>
      <c r="I59" s="75">
        <v>1315</v>
      </c>
      <c r="J59" s="75">
        <v>1175</v>
      </c>
      <c r="K59" s="75">
        <v>1175</v>
      </c>
      <c r="L59" s="76"/>
      <c r="M59" s="75">
        <v>1240</v>
      </c>
      <c r="N59" s="75">
        <v>1240</v>
      </c>
      <c r="O59" s="75">
        <v>1135</v>
      </c>
      <c r="P59" s="75">
        <v>1135</v>
      </c>
      <c r="Q59" s="75">
        <v>1040</v>
      </c>
      <c r="R59" s="41" t="s">
        <v>6</v>
      </c>
      <c r="S59"/>
      <c r="Y59" s="60"/>
      <c r="Z59" s="40"/>
      <c r="AA59" s="40"/>
    </row>
    <row r="60" spans="2:31" ht="18" customHeight="1">
      <c r="B60" s="178"/>
      <c r="C60" s="186"/>
      <c r="D60" s="74" t="s">
        <v>59</v>
      </c>
      <c r="E60" s="150"/>
      <c r="F60" s="75">
        <v>45</v>
      </c>
      <c r="G60" s="75">
        <v>45</v>
      </c>
      <c r="H60" s="75">
        <v>40</v>
      </c>
      <c r="I60" s="75">
        <v>40</v>
      </c>
      <c r="J60" s="75">
        <v>40</v>
      </c>
      <c r="K60" s="75">
        <v>40</v>
      </c>
      <c r="L60" s="76"/>
      <c r="M60" s="75">
        <v>80</v>
      </c>
      <c r="N60" s="75">
        <v>80</v>
      </c>
      <c r="O60" s="75">
        <v>70</v>
      </c>
      <c r="P60" s="75">
        <v>70</v>
      </c>
      <c r="Q60" s="75">
        <v>65</v>
      </c>
      <c r="R60" s="41" t="s">
        <v>6</v>
      </c>
      <c r="S60"/>
      <c r="Y60" s="60"/>
      <c r="Z60" s="40"/>
      <c r="AA60" s="40"/>
    </row>
    <row r="61" spans="2:31" ht="6" customHeight="1">
      <c r="B61" s="61"/>
      <c r="C61" s="62"/>
      <c r="D61" s="61"/>
      <c r="E61" s="151"/>
      <c r="F61" s="60"/>
      <c r="G61" s="60"/>
      <c r="H61" s="60"/>
      <c r="I61" s="60"/>
      <c r="J61" s="60"/>
      <c r="K61" s="60"/>
      <c r="L61" s="60"/>
      <c r="M61" s="60"/>
      <c r="N61" s="60"/>
      <c r="O61" s="60"/>
      <c r="P61" s="60"/>
      <c r="Q61" s="60"/>
      <c r="R61" s="60"/>
      <c r="S61" s="60"/>
      <c r="T61" s="39"/>
      <c r="U61" s="39"/>
      <c r="V61" s="39"/>
      <c r="W61" s="39"/>
      <c r="X61" s="39"/>
      <c r="Y61" s="60"/>
      <c r="Z61" s="40"/>
    </row>
    <row r="62" spans="2:31" ht="3" customHeight="1">
      <c r="B62" s="61"/>
      <c r="C62" s="62"/>
      <c r="D62" s="61"/>
      <c r="E62" s="151"/>
      <c r="F62" s="60"/>
      <c r="G62" s="60"/>
      <c r="H62" s="60"/>
      <c r="I62" s="60"/>
      <c r="J62" s="60"/>
      <c r="K62" s="60"/>
    </row>
    <row r="63" spans="2:31">
      <c r="B63" s="61" t="s">
        <v>270</v>
      </c>
      <c r="C63" s="62"/>
      <c r="D63" s="61"/>
      <c r="E63" s="151"/>
      <c r="F63" s="60"/>
      <c r="G63" s="60"/>
      <c r="H63" s="60"/>
      <c r="I63" s="60"/>
      <c r="J63" s="60"/>
      <c r="T63" s="31"/>
      <c r="U63" s="60">
        <f>IF('RLDRAM3 Config'!$G$1=2,'RLDRAM3 Spec'!M44,0)</f>
        <v>1240</v>
      </c>
      <c r="V63" s="60">
        <f>IF('RLDRAM3 Config'!$G$1=2,'RLDRAM3 Spec'!N44,0)</f>
        <v>1240</v>
      </c>
      <c r="W63" s="60">
        <f>IF('RLDRAM3 Config'!$G$1=2,'RLDRAM3 Spec'!O44,0)</f>
        <v>1140</v>
      </c>
      <c r="X63" s="60">
        <f>IF('RLDRAM3 Config'!$G$1=1,'RLDRAM3 Spec'!F44,IF('RLDRAM3 Config'!$G$1=2,'RLDRAM3 Spec'!P44,0))</f>
        <v>1140</v>
      </c>
      <c r="Y63" s="60">
        <f>IF('RLDRAM3 Config'!$G$1=1,'RLDRAM3 Spec'!G44,0)</f>
        <v>0</v>
      </c>
      <c r="Z63" s="60">
        <f>IF('RLDRAM3 Config'!$G$1=1,'RLDRAM3 Spec'!H44,IF('RLDRAM3 Config'!$G$1=2,'RLDRAM3 Spec'!Q44,0))</f>
        <v>1040</v>
      </c>
      <c r="AA63" s="60">
        <f>IF('RLDRAM3 Config'!$G$1=1,'RLDRAM3 Spec'!I44,0)</f>
        <v>0</v>
      </c>
      <c r="AB63" s="60">
        <f>IF('RLDRAM3 Config'!$G$1=1,'RLDRAM3 Spec'!J44,0)</f>
        <v>0</v>
      </c>
      <c r="AC63" s="60">
        <f>IF('RLDRAM3 Config'!$G$1=1,'RLDRAM3 Spec'!K44,0)</f>
        <v>0</v>
      </c>
      <c r="AE63" s="60">
        <f>IF('RLDRAM3 Config'!$H$1=1,'RLDRAM3 Spec'!U63,IF('RLDRAM3 Config'!$H$1=2,'RLDRAM3 Spec'!V63,IF('RLDRAM3 Config'!$H$1=3,'RLDRAM3 Spec'!W63,IF('RLDRAM3 Config'!$H$1=4,'RLDRAM3 Spec'!X63,IF('RLDRAM3 Config'!$H$1=5,Y63,IF('RLDRAM3 Config'!$H$1=6,Z63,IF('RLDRAM3 Config'!$H$1=7,AA63,IF('RLDRAM3 Config'!$H$1=8,AB63,IF('RLDRAM3 Config'!$H$1=9,AC63,0)))))))))</f>
        <v>1140</v>
      </c>
    </row>
    <row r="64" spans="2:31">
      <c r="B64" s="61"/>
      <c r="C64" s="62"/>
      <c r="D64" s="61"/>
      <c r="E64" s="151"/>
      <c r="F64" s="60"/>
      <c r="G64" s="60"/>
      <c r="H64" s="60"/>
      <c r="T64" s="31"/>
      <c r="U64" s="31"/>
      <c r="V64" s="31"/>
      <c r="W64" s="31"/>
      <c r="X64" s="31"/>
      <c r="Y64" s="60"/>
      <c r="Z64" s="60"/>
      <c r="AA64" s="60"/>
      <c r="AB64" s="60"/>
      <c r="AC64" s="60"/>
      <c r="AD64" s="60"/>
      <c r="AE64" s="60"/>
    </row>
    <row r="65" spans="2:32" ht="13.8" customHeight="1">
      <c r="B65" s="61"/>
      <c r="C65" s="62"/>
      <c r="D65" s="61"/>
      <c r="E65" s="151"/>
      <c r="F65" s="60"/>
      <c r="G65" s="60"/>
      <c r="H65" s="60"/>
      <c r="I65" s="60"/>
      <c r="J65" s="60"/>
      <c r="T65" s="31"/>
      <c r="U65" s="60" t="str">
        <f>IF('RLDRAM3 Config'!$G$1=2,'RLDRAM3 Spec'!M5,0)</f>
        <v>-083F</v>
      </c>
      <c r="V65" s="60" t="str">
        <f>IF('RLDRAM3 Config'!$G$1=2,'RLDRAM3 Spec'!N5,0)</f>
        <v>-083E</v>
      </c>
      <c r="W65" s="60" t="str">
        <f>IF('RLDRAM3 Config'!$G$1=2,'RLDRAM3 Spec'!O5,0)</f>
        <v>-093F</v>
      </c>
      <c r="X65" s="60" t="str">
        <f>IF('RLDRAM3 Config'!$G$1=1,'RLDRAM3 Spec'!F5,IF('RLDRAM3 Config'!$G$1=2,'RLDRAM3 Spec'!P5,0))</f>
        <v>-093E</v>
      </c>
      <c r="Y65" s="60">
        <f>IF('RLDRAM3 Config'!$G$1=1,'RLDRAM3 Spec'!G5,0)</f>
        <v>0</v>
      </c>
      <c r="Z65" s="60" t="str">
        <f>IF('RLDRAM3 Config'!$G$1=1,'RLDRAM3 Spec'!H5,IF('RLDRAM3 Config'!$G$1=2,'RLDRAM3 Spec'!Q5,0))</f>
        <v>-107E</v>
      </c>
      <c r="AA65" s="60">
        <f>IF('RLDRAM3 Config'!$G$1=1,'RLDRAM3 Spec'!I5,0)</f>
        <v>0</v>
      </c>
      <c r="AB65" s="60">
        <f>IF('RLDRAM3 Config'!$G$1=1,'RLDRAM3 Spec'!J5,0)</f>
        <v>0</v>
      </c>
      <c r="AC65" s="60">
        <f>IF('RLDRAM3 Config'!$G$1=1,'RLDRAM3 Spec'!K5,0)</f>
        <v>0</v>
      </c>
      <c r="AD65" s="60"/>
      <c r="AE65" s="60" t="str">
        <f>IF('RLDRAM3 Config'!$H$1=1,'RLDRAM3 Spec'!U65,IF('RLDRAM3 Config'!$H$1=2,'RLDRAM3 Spec'!V65,IF('RLDRAM3 Config'!$H$1=3,'RLDRAM3 Spec'!W65,IF('RLDRAM3 Config'!$H$1=4,'RLDRAM3 Spec'!X65,IF('RLDRAM3 Config'!$H$1=5,Y65,IF('RLDRAM3 Config'!$H$1=6,Z65,IF('RLDRAM3 Config'!$H$1=7,AA65,IF('RLDRAM3 Config'!$H$1=8,AB65,IF('RLDRAM3 Config'!$H$1=9,AC65,0)))))))))</f>
        <v>-093E</v>
      </c>
      <c r="AF65" s="159">
        <f>IF('RLDRAM3 Config'!H1=4,-2.7,-5.7)</f>
        <v>-2.7</v>
      </c>
    </row>
    <row r="66" spans="2:32" ht="10.199999999999999" customHeight="1">
      <c r="B66" s="61"/>
      <c r="C66" s="62"/>
      <c r="D66" s="61"/>
      <c r="E66" s="151"/>
      <c r="F66" s="60"/>
      <c r="G66" s="60"/>
      <c r="H66" s="60"/>
      <c r="I66" s="60"/>
      <c r="J66" s="60"/>
      <c r="T66" s="31"/>
      <c r="U66" s="60">
        <f>IF('RLDRAM3 Config'!$G$1=2,'RLDRAM3 Spec'!M6,0)</f>
        <v>1.42</v>
      </c>
      <c r="V66" s="60">
        <f>IF('RLDRAM3 Config'!$G$1=2,'RLDRAM3 Spec'!N6,0)</f>
        <v>1.42</v>
      </c>
      <c r="W66" s="60">
        <f>IF('RLDRAM3 Config'!$G$1=2,'RLDRAM3 Spec'!O6,0)</f>
        <v>1.42</v>
      </c>
      <c r="X66" s="60">
        <f>IF('RLDRAM3 Config'!$G$1=1,'RLDRAM3 Spec'!F6,IF('RLDRAM3 Config'!$G$1=2,'RLDRAM3 Spec'!P6,0))</f>
        <v>1.42</v>
      </c>
      <c r="Y66" s="60">
        <f>IF('RLDRAM3 Config'!$G$1=1,'RLDRAM3 Spec'!G6,0)</f>
        <v>0</v>
      </c>
      <c r="Z66" s="60">
        <f>IF('RLDRAM3 Config'!$G$1=1,'RLDRAM3 Spec'!H6,IF('RLDRAM3 Config'!$G$1=2,'RLDRAM3 Spec'!Q6,0))</f>
        <v>1.42</v>
      </c>
      <c r="AA66" s="60">
        <f>IF('RLDRAM3 Config'!$G$1=1,'RLDRAM3 Spec'!I6,0)</f>
        <v>0</v>
      </c>
      <c r="AB66" s="60">
        <f>IF('RLDRAM3 Config'!$G$1=1,'RLDRAM3 Spec'!J6,0)</f>
        <v>0</v>
      </c>
      <c r="AC66" s="60">
        <f>IF('RLDRAM3 Config'!$G$1=1,'RLDRAM3 Spec'!K6,0)</f>
        <v>0</v>
      </c>
      <c r="AD66" s="60"/>
      <c r="AE66" s="60">
        <f>IF('RLDRAM3 Config'!$H$1=1,'RLDRAM3 Spec'!U66,IF('RLDRAM3 Config'!$H$1=2,'RLDRAM3 Spec'!V66,IF('RLDRAM3 Config'!$H$1=3,'RLDRAM3 Spec'!W66,IF('RLDRAM3 Config'!$H$1=4,'RLDRAM3 Spec'!X66,IF('RLDRAM3 Config'!$H$1=5,Y66,IF('RLDRAM3 Config'!$H$1=6,Z66,IF('RLDRAM3 Config'!$H$1=7,AA66,IF('RLDRAM3 Config'!$H$1=8,AB66,IF('RLDRAM3 Config'!$H$1=9,AC66,0)))))))))</f>
        <v>1.42</v>
      </c>
    </row>
    <row r="67" spans="2:32" ht="10.8" customHeight="1">
      <c r="B67" s="61"/>
      <c r="C67" s="62"/>
      <c r="D67" s="61"/>
      <c r="E67" s="151"/>
      <c r="F67" s="60"/>
      <c r="G67" s="60"/>
      <c r="H67" s="60"/>
      <c r="I67" s="60"/>
      <c r="J67" s="60"/>
      <c r="T67" s="31"/>
      <c r="U67" s="60">
        <f>IF('RLDRAM3 Config'!$G$1=2,'RLDRAM3 Spec'!M7,0)</f>
        <v>1.28</v>
      </c>
      <c r="V67" s="60">
        <f>IF('RLDRAM3 Config'!$G$1=2,'RLDRAM3 Spec'!N7,0)</f>
        <v>1.28</v>
      </c>
      <c r="W67" s="60">
        <f>IF('RLDRAM3 Config'!$G$1=2,'RLDRAM3 Spec'!O7,0)</f>
        <v>1.28</v>
      </c>
      <c r="X67" s="60">
        <f>IF('RLDRAM3 Config'!$G$1=1,'RLDRAM3 Spec'!F7,IF('RLDRAM3 Config'!$G$1=2,'RLDRAM3 Spec'!P7,0))</f>
        <v>1.28</v>
      </c>
      <c r="Y67" s="60">
        <f>IF('RLDRAM3 Config'!$G$1=1,'RLDRAM3 Spec'!G7,0)</f>
        <v>0</v>
      </c>
      <c r="Z67" s="60">
        <f>IF('RLDRAM3 Config'!$G$1=1,'RLDRAM3 Spec'!H7,IF('RLDRAM3 Config'!$G$1=2,'RLDRAM3 Spec'!Q7,0))</f>
        <v>1.28</v>
      </c>
      <c r="AA67" s="60">
        <f>IF('RLDRAM3 Config'!$G$1=1,'RLDRAM3 Spec'!I7,0)</f>
        <v>0</v>
      </c>
      <c r="AB67" s="60">
        <f>IF('RLDRAM3 Config'!$G$1=1,'RLDRAM3 Spec'!J7,0)</f>
        <v>0</v>
      </c>
      <c r="AC67" s="60">
        <f>IF('RLDRAM3 Config'!$G$1=1,'RLDRAM3 Spec'!K7,0)</f>
        <v>0</v>
      </c>
      <c r="AD67" s="60"/>
      <c r="AE67" s="60">
        <f>IF('RLDRAM3 Config'!$H$1=1,'RLDRAM3 Spec'!U67,IF('RLDRAM3 Config'!$H$1=2,'RLDRAM3 Spec'!V67,IF('RLDRAM3 Config'!$H$1=3,'RLDRAM3 Spec'!W67,IF('RLDRAM3 Config'!$H$1=4,'RLDRAM3 Spec'!X67,IF('RLDRAM3 Config'!$H$1=5,Y67,IF('RLDRAM3 Config'!$H$1=6,Z67,IF('RLDRAM3 Config'!$H$1=7,AA67,IF('RLDRAM3 Config'!$H$1=8,AB67,IF('RLDRAM3 Config'!$H$1=9,AC67,0)))))))))</f>
        <v>1.28</v>
      </c>
    </row>
    <row r="68" spans="2:32" ht="10.199999999999999" customHeight="1">
      <c r="F68" s="60"/>
      <c r="G68" s="60"/>
      <c r="H68" s="60"/>
      <c r="T68" s="31"/>
      <c r="U68" s="60">
        <f>IF('RLDRAM3 Config'!$G$1=2,'RLDRAM3 Spec'!M8,0)</f>
        <v>2.63</v>
      </c>
      <c r="V68" s="60">
        <f>IF('RLDRAM3 Config'!$G$1=2,'RLDRAM3 Spec'!N8,0)</f>
        <v>2.63</v>
      </c>
      <c r="W68" s="60">
        <f>IF('RLDRAM3 Config'!$G$1=2,'RLDRAM3 Spec'!O8,0)</f>
        <v>2.63</v>
      </c>
      <c r="X68" s="60">
        <f>IF('RLDRAM3 Config'!$G$1=1,'RLDRAM3 Spec'!F8,IF('RLDRAM3 Config'!$G$1=2,'RLDRAM3 Spec'!P8,0))</f>
        <v>2.63</v>
      </c>
      <c r="Y68" s="60">
        <f>IF('RLDRAM3 Config'!$G$1=1,'RLDRAM3 Spec'!G8,0)</f>
        <v>0</v>
      </c>
      <c r="Z68" s="60">
        <f>IF('RLDRAM3 Config'!$G$1=1,'RLDRAM3 Spec'!H8,IF('RLDRAM3 Config'!$G$1=2,'RLDRAM3 Spec'!Q8,0))</f>
        <v>2.63</v>
      </c>
      <c r="AA68" s="60">
        <f>IF('RLDRAM3 Config'!$G$1=1,'RLDRAM3 Spec'!I8,0)</f>
        <v>0</v>
      </c>
      <c r="AB68" s="60">
        <f>IF('RLDRAM3 Config'!$G$1=1,'RLDRAM3 Spec'!J8,0)</f>
        <v>0</v>
      </c>
      <c r="AC68" s="60">
        <f>IF('RLDRAM3 Config'!$G$1=1,'RLDRAM3 Spec'!K8,0)</f>
        <v>0</v>
      </c>
      <c r="AD68" s="60"/>
      <c r="AE68" s="60">
        <f>IF('RLDRAM3 Config'!$H$1=1,'RLDRAM3 Spec'!U68,IF('RLDRAM3 Config'!$H$1=2,'RLDRAM3 Spec'!V68,IF('RLDRAM3 Config'!$H$1=3,'RLDRAM3 Spec'!W68,IF('RLDRAM3 Config'!$H$1=4,'RLDRAM3 Spec'!X68,IF('RLDRAM3 Config'!$H$1=5,Y68,IF('RLDRAM3 Config'!$H$1=6,Z68,IF('RLDRAM3 Config'!$H$1=7,AA68,IF('RLDRAM3 Config'!$H$1=8,AB68,IF('RLDRAM3 Config'!$H$1=9,AC68,0)))))))))</f>
        <v>2.63</v>
      </c>
    </row>
    <row r="69" spans="2:32" ht="14.4" customHeight="1">
      <c r="F69" s="60"/>
      <c r="G69" s="60"/>
      <c r="H69" s="60"/>
      <c r="T69" s="31"/>
      <c r="U69" s="60">
        <f>IF('RLDRAM3 Config'!$G$1=2,'RLDRAM3 Spec'!M9,0)</f>
        <v>2.38</v>
      </c>
      <c r="V69" s="60">
        <f>IF('RLDRAM3 Config'!$G$1=2,'RLDRAM3 Spec'!N9,0)</f>
        <v>2.38</v>
      </c>
      <c r="W69" s="60">
        <f>IF('RLDRAM3 Config'!$G$1=2,'RLDRAM3 Spec'!O9,0)</f>
        <v>2.38</v>
      </c>
      <c r="X69" s="60">
        <f>IF('RLDRAM3 Config'!$G$1=1,'RLDRAM3 Spec'!F9,IF('RLDRAM3 Config'!$G$1=2,'RLDRAM3 Spec'!P9,0))</f>
        <v>2.38</v>
      </c>
      <c r="Y69" s="60">
        <f>IF('RLDRAM3 Config'!$G$1=1,'RLDRAM3 Spec'!G9,0)</f>
        <v>0</v>
      </c>
      <c r="Z69" s="60">
        <f>IF('RLDRAM3 Config'!$G$1=1,'RLDRAM3 Spec'!H9,IF('RLDRAM3 Config'!$G$1=2,'RLDRAM3 Spec'!Q9,0))</f>
        <v>2.38</v>
      </c>
      <c r="AA69" s="60">
        <f>IF('RLDRAM3 Config'!$G$1=1,'RLDRAM3 Spec'!I9,0)</f>
        <v>0</v>
      </c>
      <c r="AB69" s="60">
        <f>IF('RLDRAM3 Config'!$G$1=1,'RLDRAM3 Spec'!J9,0)</f>
        <v>0</v>
      </c>
      <c r="AC69" s="60">
        <f>IF('RLDRAM3 Config'!$G$1=1,'RLDRAM3 Spec'!K9,0)</f>
        <v>0</v>
      </c>
      <c r="AD69" s="60"/>
      <c r="AE69" s="60">
        <f>IF('RLDRAM3 Config'!$H$1=1,'RLDRAM3 Spec'!U69,IF('RLDRAM3 Config'!$H$1=2,'RLDRAM3 Spec'!V69,IF('RLDRAM3 Config'!$H$1=3,'RLDRAM3 Spec'!W69,IF('RLDRAM3 Config'!$H$1=4,'RLDRAM3 Spec'!X69,IF('RLDRAM3 Config'!$H$1=5,Y69,IF('RLDRAM3 Config'!$H$1=6,Z69,IF('RLDRAM3 Config'!$H$1=7,AA69,IF('RLDRAM3 Config'!$H$1=8,AB69,IF('RLDRAM3 Config'!$H$1=9,AC69,0)))))))))</f>
        <v>2.38</v>
      </c>
    </row>
    <row r="70" spans="2:32" ht="12.6" hidden="1" customHeight="1">
      <c r="B70" s="63" t="s">
        <v>23</v>
      </c>
      <c r="C70" s="64" t="s">
        <v>24</v>
      </c>
      <c r="D70" s="61"/>
      <c r="E70" s="151"/>
      <c r="F70" s="60"/>
      <c r="G70" s="60"/>
      <c r="H70" s="60"/>
      <c r="I70" s="60"/>
      <c r="J70" s="60"/>
      <c r="T70" s="31"/>
      <c r="U70" s="60">
        <f>IF('RLDRAM3 Config'!$G$1=2,'RLDRAM3 Spec'!M10,0)</f>
        <v>1.26</v>
      </c>
      <c r="V70" s="60">
        <f>IF('RLDRAM3 Config'!$G$1=2,'RLDRAM3 Spec'!N10,0)</f>
        <v>1.26</v>
      </c>
      <c r="W70" s="60">
        <f>IF('RLDRAM3 Config'!$G$1=2,'RLDRAM3 Spec'!O10,0)</f>
        <v>1.26</v>
      </c>
      <c r="X70" s="60">
        <f>IF('RLDRAM3 Config'!$G$1=1,'RLDRAM3 Spec'!F10,IF('RLDRAM3 Config'!$G$1=2,'RLDRAM3 Spec'!P10,0))</f>
        <v>1.26</v>
      </c>
      <c r="Y70" s="60">
        <f>IF('RLDRAM3 Config'!$G$1=1,'RLDRAM3 Spec'!G10,0)</f>
        <v>0</v>
      </c>
      <c r="Z70" s="60">
        <f>IF('RLDRAM3 Config'!$G$1=1,'RLDRAM3 Spec'!H10,IF('RLDRAM3 Config'!$G$1=2,'RLDRAM3 Spec'!Q10,0))</f>
        <v>1.26</v>
      </c>
      <c r="AA70" s="60">
        <f>IF('RLDRAM3 Config'!$G$1=1,'RLDRAM3 Spec'!I10,0)</f>
        <v>0</v>
      </c>
      <c r="AB70" s="60">
        <f>IF('RLDRAM3 Config'!$G$1=1,'RLDRAM3 Spec'!J10,0)</f>
        <v>0</v>
      </c>
      <c r="AC70" s="60">
        <f>IF('RLDRAM3 Config'!$G$1=1,'RLDRAM3 Spec'!K10,0)</f>
        <v>0</v>
      </c>
      <c r="AD70" s="60"/>
      <c r="AE70" s="60">
        <f>IF('RLDRAM3 Config'!$H$1=1,'RLDRAM3 Spec'!U70,IF('RLDRAM3 Config'!$H$1=2,'RLDRAM3 Spec'!V70,IF('RLDRAM3 Config'!$H$1=3,'RLDRAM3 Spec'!W70,IF('RLDRAM3 Config'!$H$1=4,'RLDRAM3 Spec'!X70,IF('RLDRAM3 Config'!$H$1=5,Y70,IF('RLDRAM3 Config'!$H$1=6,Z70,IF('RLDRAM3 Config'!$H$1=7,AA70,IF('RLDRAM3 Config'!$H$1=8,AB70,IF('RLDRAM3 Config'!$H$1=9,AC70,0)))))))))</f>
        <v>1.26</v>
      </c>
    </row>
    <row r="71" spans="2:32" ht="16.2" hidden="1" customHeight="1">
      <c r="B71" s="51"/>
      <c r="C71" s="52" t="s">
        <v>69</v>
      </c>
      <c r="D71" s="61"/>
      <c r="E71" s="151"/>
      <c r="F71" s="60">
        <f t="shared" ref="F71:F76" si="0">AE66</f>
        <v>1.42</v>
      </c>
      <c r="G71" s="60"/>
      <c r="H71" s="60"/>
      <c r="I71" s="60"/>
      <c r="J71" s="60"/>
      <c r="T71" s="31"/>
      <c r="U71" s="60">
        <f>IF('RLDRAM3 Config'!$G$1=2,'RLDRAM3 Spec'!M11,0)</f>
        <v>1.1399999999999999</v>
      </c>
      <c r="V71" s="60">
        <f>IF('RLDRAM3 Config'!$G$1=2,'RLDRAM3 Spec'!N11,0)</f>
        <v>1.1399999999999999</v>
      </c>
      <c r="W71" s="60">
        <f>IF('RLDRAM3 Config'!$G$1=2,'RLDRAM3 Spec'!O11,0)</f>
        <v>1.1399999999999999</v>
      </c>
      <c r="X71" s="60">
        <f>IF('RLDRAM3 Config'!$G$1=1,'RLDRAM3 Spec'!F11,IF('RLDRAM3 Config'!$G$1=2,'RLDRAM3 Spec'!P11,0))</f>
        <v>1.1399999999999999</v>
      </c>
      <c r="Y71" s="60">
        <f>IF('RLDRAM3 Config'!$G$1=1,'RLDRAM3 Spec'!G11,0)</f>
        <v>0</v>
      </c>
      <c r="Z71" s="60">
        <f>IF('RLDRAM3 Config'!$G$1=1,'RLDRAM3 Spec'!H11,IF('RLDRAM3 Config'!$G$1=2,'RLDRAM3 Spec'!Q11,0))</f>
        <v>1.1399999999999999</v>
      </c>
      <c r="AA71" s="60">
        <f>IF('RLDRAM3 Config'!$G$1=1,'RLDRAM3 Spec'!I11,0)</f>
        <v>0</v>
      </c>
      <c r="AB71" s="60">
        <f>IF('RLDRAM3 Config'!$G$1=1,'RLDRAM3 Spec'!J11,0)</f>
        <v>0</v>
      </c>
      <c r="AC71" s="60">
        <f>IF('RLDRAM3 Config'!$G$1=1,'RLDRAM3 Spec'!K11,0)</f>
        <v>0</v>
      </c>
      <c r="AD71" s="60"/>
      <c r="AE71" s="60">
        <f>IF('RLDRAM3 Config'!$H$1=1,'RLDRAM3 Spec'!U71,IF('RLDRAM3 Config'!$H$1=2,'RLDRAM3 Spec'!V71,IF('RLDRAM3 Config'!$H$1=3,'RLDRAM3 Spec'!W71,IF('RLDRAM3 Config'!$H$1=4,'RLDRAM3 Spec'!X71,IF('RLDRAM3 Config'!$H$1=5,Y71,IF('RLDRAM3 Config'!$H$1=6,Z71,IF('RLDRAM3 Config'!$H$1=7,AA71,IF('RLDRAM3 Config'!$H$1=8,AB71,IF('RLDRAM3 Config'!$H$1=9,AC71,0)))))))))</f>
        <v>1.1399999999999999</v>
      </c>
    </row>
    <row r="72" spans="2:32" ht="15" hidden="1" customHeight="1">
      <c r="B72" s="51"/>
      <c r="C72" s="52" t="s">
        <v>68</v>
      </c>
      <c r="D72" s="61"/>
      <c r="E72" s="151"/>
      <c r="F72" s="60">
        <f t="shared" si="0"/>
        <v>1.28</v>
      </c>
      <c r="G72" s="60"/>
      <c r="H72" s="60"/>
      <c r="I72" s="60"/>
      <c r="J72" s="60"/>
      <c r="T72" s="31"/>
      <c r="U72" s="60">
        <f t="shared" ref="U72:AC72" si="1">U70*0.51</f>
        <v>0.64260000000000006</v>
      </c>
      <c r="V72" s="60">
        <f t="shared" si="1"/>
        <v>0.64260000000000006</v>
      </c>
      <c r="W72" s="60">
        <f t="shared" si="1"/>
        <v>0.64260000000000006</v>
      </c>
      <c r="X72" s="60">
        <f t="shared" si="1"/>
        <v>0.64260000000000006</v>
      </c>
      <c r="Y72" s="60">
        <f t="shared" si="1"/>
        <v>0</v>
      </c>
      <c r="Z72" s="60">
        <f t="shared" si="1"/>
        <v>0.64260000000000006</v>
      </c>
      <c r="AA72" s="60">
        <f t="shared" si="1"/>
        <v>0</v>
      </c>
      <c r="AB72" s="60">
        <f t="shared" si="1"/>
        <v>0</v>
      </c>
      <c r="AC72" s="60">
        <f t="shared" si="1"/>
        <v>0</v>
      </c>
      <c r="AE72" s="60">
        <f>IF('RLDRAM3 Config'!$H$1=1,'RLDRAM3 Spec'!U72,IF('RLDRAM3 Config'!$H$1=2,'RLDRAM3 Spec'!V72,IF('RLDRAM3 Config'!$H$1=3,'RLDRAM3 Spec'!W72,IF('RLDRAM3 Config'!$H$1=4,'RLDRAM3 Spec'!X72,IF('RLDRAM3 Config'!$H$1=5,Y72,IF('RLDRAM3 Config'!$H$1=6,Z72,IF('RLDRAM3 Config'!$H$1=7,AA72,IF('RLDRAM3 Config'!$H$1=8,AB72,IF('RLDRAM3 Config'!$H$1=9,AC72,0)))))))))</f>
        <v>0.64260000000000006</v>
      </c>
    </row>
    <row r="73" spans="2:32" ht="14.4" hidden="1" customHeight="1">
      <c r="B73" s="51"/>
      <c r="C73" s="52" t="s">
        <v>62</v>
      </c>
      <c r="D73" s="61"/>
      <c r="E73" s="151"/>
      <c r="F73" s="60">
        <f t="shared" si="0"/>
        <v>2.63</v>
      </c>
      <c r="G73" s="60"/>
      <c r="H73" s="60"/>
      <c r="I73" s="60"/>
      <c r="J73" s="60"/>
      <c r="T73" s="31"/>
      <c r="U73" s="60">
        <f t="shared" ref="U73:AC73" si="2">U71*0.49</f>
        <v>0.55859999999999999</v>
      </c>
      <c r="V73" s="60">
        <f t="shared" si="2"/>
        <v>0.55859999999999999</v>
      </c>
      <c r="W73" s="60">
        <f t="shared" si="2"/>
        <v>0.55859999999999999</v>
      </c>
      <c r="X73" s="60">
        <f t="shared" si="2"/>
        <v>0.55859999999999999</v>
      </c>
      <c r="Y73" s="60">
        <f t="shared" si="2"/>
        <v>0</v>
      </c>
      <c r="Z73" s="60">
        <f t="shared" si="2"/>
        <v>0.55859999999999999</v>
      </c>
      <c r="AA73" s="60">
        <f t="shared" si="2"/>
        <v>0</v>
      </c>
      <c r="AB73" s="60">
        <f t="shared" si="2"/>
        <v>0</v>
      </c>
      <c r="AC73" s="60">
        <f t="shared" si="2"/>
        <v>0</v>
      </c>
      <c r="AE73" s="60">
        <f>IF('RLDRAM3 Config'!$H$1=1,'RLDRAM3 Spec'!U73,IF('RLDRAM3 Config'!$H$1=2,'RLDRAM3 Spec'!V73,IF('RLDRAM3 Config'!$H$1=3,'RLDRAM3 Spec'!W73,IF('RLDRAM3 Config'!$H$1=4,'RLDRAM3 Spec'!X73,IF('RLDRAM3 Config'!$H$1=5,Y73,IF('RLDRAM3 Config'!$H$1=6,Z73,IF('RLDRAM3 Config'!$H$1=7,AA73,IF('RLDRAM3 Config'!$H$1=8,AB73,IF('RLDRAM3 Config'!$H$1=9,AC73,0)))))))))</f>
        <v>0.55859999999999999</v>
      </c>
    </row>
    <row r="74" spans="2:32" ht="13.2" hidden="1" customHeight="1">
      <c r="B74" s="51"/>
      <c r="C74" s="52" t="s">
        <v>63</v>
      </c>
      <c r="D74" s="61"/>
      <c r="E74" s="151"/>
      <c r="F74" s="60">
        <f t="shared" si="0"/>
        <v>2.38</v>
      </c>
      <c r="G74" s="60"/>
      <c r="H74" s="60"/>
      <c r="I74" s="60"/>
      <c r="J74" s="60"/>
      <c r="T74" s="31"/>
      <c r="U74" s="60">
        <f t="shared" ref="U74:AC74" si="3">1.05*U72</f>
        <v>0.67473000000000005</v>
      </c>
      <c r="V74" s="60">
        <f t="shared" si="3"/>
        <v>0.67473000000000005</v>
      </c>
      <c r="W74" s="60">
        <f t="shared" si="3"/>
        <v>0.67473000000000005</v>
      </c>
      <c r="X74" s="60">
        <f t="shared" si="3"/>
        <v>0.67473000000000005</v>
      </c>
      <c r="Y74" s="60">
        <f t="shared" si="3"/>
        <v>0</v>
      </c>
      <c r="Z74" s="60">
        <f t="shared" si="3"/>
        <v>0.67473000000000005</v>
      </c>
      <c r="AA74" s="60">
        <f t="shared" si="3"/>
        <v>0</v>
      </c>
      <c r="AB74" s="60">
        <f t="shared" si="3"/>
        <v>0</v>
      </c>
      <c r="AC74" s="60">
        <f t="shared" si="3"/>
        <v>0</v>
      </c>
      <c r="AE74" s="60">
        <f>IF('RLDRAM3 Config'!$H$1=1,'RLDRAM3 Spec'!U74,IF('RLDRAM3 Config'!$H$1=2,'RLDRAM3 Spec'!V74,IF('RLDRAM3 Config'!$H$1=3,'RLDRAM3 Spec'!W74,IF('RLDRAM3 Config'!$H$1=4,'RLDRAM3 Spec'!X74,IF('RLDRAM3 Config'!$H$1=5,Y74,IF('RLDRAM3 Config'!$H$1=6,Z74,IF('RLDRAM3 Config'!$H$1=7,AA74,IF('RLDRAM3 Config'!$H$1=8,AB74,IF('RLDRAM3 Config'!$H$1=9,AC74,0)))))))))</f>
        <v>0.67473000000000005</v>
      </c>
    </row>
    <row r="75" spans="2:32" ht="17.399999999999999" hidden="1" customHeight="1">
      <c r="B75" s="51"/>
      <c r="C75" s="52" t="s">
        <v>64</v>
      </c>
      <c r="D75" s="61"/>
      <c r="E75" s="151"/>
      <c r="F75" s="60">
        <f t="shared" si="0"/>
        <v>1.26</v>
      </c>
      <c r="G75" s="60"/>
      <c r="H75" s="60"/>
      <c r="I75" s="60"/>
      <c r="J75" s="60"/>
      <c r="T75" s="31"/>
      <c r="U75" s="60">
        <f t="shared" ref="U75:AC75" si="4">0.95*U73</f>
        <v>0.53066999999999998</v>
      </c>
      <c r="V75" s="60">
        <f t="shared" si="4"/>
        <v>0.53066999999999998</v>
      </c>
      <c r="W75" s="60">
        <f t="shared" si="4"/>
        <v>0.53066999999999998</v>
      </c>
      <c r="X75" s="60">
        <f t="shared" si="4"/>
        <v>0.53066999999999998</v>
      </c>
      <c r="Y75" s="60">
        <f t="shared" si="4"/>
        <v>0</v>
      </c>
      <c r="Z75" s="60">
        <f t="shared" si="4"/>
        <v>0.53066999999999998</v>
      </c>
      <c r="AA75" s="60">
        <f t="shared" si="4"/>
        <v>0</v>
      </c>
      <c r="AB75" s="60">
        <f t="shared" si="4"/>
        <v>0</v>
      </c>
      <c r="AC75" s="60">
        <f t="shared" si="4"/>
        <v>0</v>
      </c>
      <c r="AE75" s="60">
        <f>IF('RLDRAM3 Config'!$H$1=1,'RLDRAM3 Spec'!U75,IF('RLDRAM3 Config'!$H$1=2,'RLDRAM3 Spec'!V75,IF('RLDRAM3 Config'!$H$1=3,'RLDRAM3 Spec'!W75,IF('RLDRAM3 Config'!$H$1=4,'RLDRAM3 Spec'!X75,IF('RLDRAM3 Config'!$H$1=5,Y75,IF('RLDRAM3 Config'!$H$1=6,Z75,IF('RLDRAM3 Config'!$H$1=7,AA75,IF('RLDRAM3 Config'!$H$1=8,AB75,IF('RLDRAM3 Config'!$H$1=9,AC75,0)))))))))</f>
        <v>0.53066999999999998</v>
      </c>
    </row>
    <row r="76" spans="2:32" ht="15" hidden="1" customHeight="1">
      <c r="B76" s="51"/>
      <c r="C76" s="52" t="s">
        <v>65</v>
      </c>
      <c r="D76" s="61"/>
      <c r="E76" s="151"/>
      <c r="F76" s="60">
        <f t="shared" si="0"/>
        <v>1.1399999999999999</v>
      </c>
      <c r="G76" s="60"/>
      <c r="H76" s="60"/>
      <c r="I76" s="60"/>
      <c r="J76" s="60"/>
      <c r="T76" s="31"/>
      <c r="U76" s="60">
        <f>IF('RLDRAM3 Config'!$G$1=2,'RLDRAM3 Spec'!M13,0)</f>
        <v>225</v>
      </c>
      <c r="V76" s="60">
        <f>IF('RLDRAM3 Config'!$G$1=2,'RLDRAM3 Spec'!N13,0)</f>
        <v>225</v>
      </c>
      <c r="W76" s="60">
        <f>IF('RLDRAM3 Config'!$G$1=2,'RLDRAM3 Spec'!O13,0)</f>
        <v>225</v>
      </c>
      <c r="X76" s="60">
        <f>IF('RLDRAM3 Config'!$G$1=1,'RLDRAM3 Spec'!F13,IF('RLDRAM3 Config'!$G$1=2,'RLDRAM3 Spec'!P13,0))</f>
        <v>225</v>
      </c>
      <c r="Y76" s="60">
        <f>IF('RLDRAM3 Config'!$G$1=1,'RLDRAM3 Spec'!G13,0)</f>
        <v>0</v>
      </c>
      <c r="Z76" s="60">
        <f>IF('RLDRAM3 Config'!$G$1=1,'RLDRAM3 Spec'!H13,IF('RLDRAM3 Config'!$G$1=2,'RLDRAM3 Spec'!Q13,0))</f>
        <v>225</v>
      </c>
      <c r="AA76" s="60">
        <f>IF('RLDRAM3 Config'!$G$1=1,'RLDRAM3 Spec'!I13,0)</f>
        <v>0</v>
      </c>
      <c r="AB76" s="60">
        <f>IF('RLDRAM3 Config'!$G$1=1,'RLDRAM3 Spec'!J13,0)</f>
        <v>0</v>
      </c>
      <c r="AC76" s="60">
        <f>IF('RLDRAM3 Config'!$G$1=1,'RLDRAM3 Spec'!K13,0)</f>
        <v>0</v>
      </c>
      <c r="AD76" s="60" t="s">
        <v>181</v>
      </c>
      <c r="AE76" s="60">
        <f>IF('RLDRAM3 Config'!$H$1=1,'RLDRAM3 Spec'!U76,IF('RLDRAM3 Config'!$H$1=2,'RLDRAM3 Spec'!V76,IF('RLDRAM3 Config'!$H$1=3,'RLDRAM3 Spec'!W76,IF('RLDRAM3 Config'!$H$1=4,'RLDRAM3 Spec'!X76,IF('RLDRAM3 Config'!$H$1=5,Y76,IF('RLDRAM3 Config'!$H$1=6,Z76,IF('RLDRAM3 Config'!$H$1=7,AA76,IF('RLDRAM3 Config'!$H$1=8,AB76,IF('RLDRAM3 Config'!$H$1=9,AC76,0)))))))))</f>
        <v>225</v>
      </c>
    </row>
    <row r="77" spans="2:32" ht="16.8" hidden="1" customHeight="1">
      <c r="B77" s="51"/>
      <c r="C77" s="52" t="s">
        <v>66</v>
      </c>
      <c r="D77" s="61"/>
      <c r="E77" s="151"/>
      <c r="F77" s="60">
        <f>AE72</f>
        <v>0.64260000000000006</v>
      </c>
      <c r="G77" s="60"/>
      <c r="H77" s="60"/>
      <c r="I77" s="60"/>
      <c r="J77" s="60"/>
      <c r="T77" s="31"/>
      <c r="U77" s="60">
        <f>IF('RLDRAM3 Config'!$G$1=2,'RLDRAM3 Spec'!M14,0)</f>
        <v>225</v>
      </c>
      <c r="V77" s="60">
        <f>IF('RLDRAM3 Config'!$G$1=2,'RLDRAM3 Spec'!N14,0)</f>
        <v>225</v>
      </c>
      <c r="W77" s="60">
        <f>IF('RLDRAM3 Config'!$G$1=2,'RLDRAM3 Spec'!O14,0)</f>
        <v>225</v>
      </c>
      <c r="X77" s="60">
        <f>IF('RLDRAM3 Config'!$G$1=1,'RLDRAM3 Spec'!F14,IF('RLDRAM3 Config'!$G$1=2,'RLDRAM3 Spec'!P14,0))</f>
        <v>225</v>
      </c>
      <c r="Y77" s="60">
        <f>IF('RLDRAM3 Config'!$G$1=1,'RLDRAM3 Spec'!G14,0)</f>
        <v>0</v>
      </c>
      <c r="Z77" s="60">
        <f>IF('RLDRAM3 Config'!$G$1=1,'RLDRAM3 Spec'!H14,IF('RLDRAM3 Config'!$G$1=2,'RLDRAM3 Spec'!Q14,0))</f>
        <v>225</v>
      </c>
      <c r="AA77" s="60">
        <f>IF('RLDRAM3 Config'!$G$1=1,'RLDRAM3 Spec'!I14,0)</f>
        <v>0</v>
      </c>
      <c r="AB77" s="60">
        <f>IF('RLDRAM3 Config'!$G$1=1,'RLDRAM3 Spec'!J14,0)</f>
        <v>0</v>
      </c>
      <c r="AC77" s="60">
        <f>IF('RLDRAM3 Config'!$G$1=1,'RLDRAM3 Spec'!K14,0)</f>
        <v>0</v>
      </c>
      <c r="AD77" s="60"/>
      <c r="AE77" s="60">
        <f>IF('RLDRAM3 Config'!$H$1=1,'RLDRAM3 Spec'!U77,IF('RLDRAM3 Config'!$H$1=2,'RLDRAM3 Spec'!V77,IF('RLDRAM3 Config'!$H$1=3,'RLDRAM3 Spec'!W77,IF('RLDRAM3 Config'!$H$1=4,'RLDRAM3 Spec'!X77,IF('RLDRAM3 Config'!$H$1=5,Y77,IF('RLDRAM3 Config'!$H$1=6,Z77,IF('RLDRAM3 Config'!$H$1=7,AA77,IF('RLDRAM3 Config'!$H$1=8,AB77,IF('RLDRAM3 Config'!$H$1=9,AC77,0)))))))))</f>
        <v>225</v>
      </c>
    </row>
    <row r="78" spans="2:32" ht="19.2" hidden="1" customHeight="1">
      <c r="B78" s="51"/>
      <c r="C78" s="52" t="s">
        <v>67</v>
      </c>
      <c r="D78" s="61"/>
      <c r="E78" s="151"/>
      <c r="F78" s="60">
        <f>AE73</f>
        <v>0.55859999999999999</v>
      </c>
      <c r="G78" s="60"/>
      <c r="H78" s="60"/>
      <c r="I78" s="60"/>
      <c r="J78" s="60"/>
      <c r="T78" s="31"/>
      <c r="U78" s="60">
        <f>IF('RLDRAM3 Config'!$G$1=2,'RLDRAM3 Spec'!M15,0)</f>
        <v>55</v>
      </c>
      <c r="V78" s="60">
        <f>IF('RLDRAM3 Config'!$G$1=2,'RLDRAM3 Spec'!N15,0)</f>
        <v>55</v>
      </c>
      <c r="W78" s="60">
        <f>IF('RLDRAM3 Config'!$G$1=2,'RLDRAM3 Spec'!O15,0)</f>
        <v>55</v>
      </c>
      <c r="X78" s="60">
        <f>IF('RLDRAM3 Config'!$G$1=1,'RLDRAM3 Spec'!F15,IF('RLDRAM3 Config'!$G$1=2,'RLDRAM3 Spec'!P15,0))</f>
        <v>55</v>
      </c>
      <c r="Y78" s="60">
        <f>IF('RLDRAM3 Config'!$G$1=1,'RLDRAM3 Spec'!G15,0)</f>
        <v>0</v>
      </c>
      <c r="Z78" s="60">
        <f>IF('RLDRAM3 Config'!$G$1=1,'RLDRAM3 Spec'!H15,IF('RLDRAM3 Config'!$G$1=2,'RLDRAM3 Spec'!Q15,0))</f>
        <v>55</v>
      </c>
      <c r="AA78" s="60">
        <f>IF('RLDRAM3 Config'!$G$1=1,'RLDRAM3 Spec'!I15,0)</f>
        <v>0</v>
      </c>
      <c r="AB78" s="60">
        <f>IF('RLDRAM3 Config'!$G$1=1,'RLDRAM3 Spec'!J15,0)</f>
        <v>0</v>
      </c>
      <c r="AC78" s="60">
        <f>IF('RLDRAM3 Config'!$G$1=1,'RLDRAM3 Spec'!K15,0)</f>
        <v>0</v>
      </c>
      <c r="AD78" s="60"/>
      <c r="AE78" s="60">
        <f>IF('RLDRAM3 Config'!$H$1=1,'RLDRAM3 Spec'!U78,IF('RLDRAM3 Config'!$H$1=2,'RLDRAM3 Spec'!V78,IF('RLDRAM3 Config'!$H$1=3,'RLDRAM3 Spec'!W78,IF('RLDRAM3 Config'!$H$1=4,'RLDRAM3 Spec'!X78,IF('RLDRAM3 Config'!$H$1=5,Y78,IF('RLDRAM3 Config'!$H$1=6,Z78,IF('RLDRAM3 Config'!$H$1=7,AA78,IF('RLDRAM3 Config'!$H$1=8,AB78,IF('RLDRAM3 Config'!$H$1=9,AC78,0)))))))))</f>
        <v>55</v>
      </c>
    </row>
    <row r="79" spans="2:32" ht="18.600000000000001" hidden="1" customHeight="1">
      <c r="B79" s="51"/>
      <c r="C79" s="52" t="s">
        <v>70</v>
      </c>
      <c r="D79" s="61"/>
      <c r="E79" s="151"/>
      <c r="F79" s="60">
        <f>AE74</f>
        <v>0.67473000000000005</v>
      </c>
      <c r="G79" s="60"/>
      <c r="H79" s="60"/>
      <c r="I79" s="60"/>
      <c r="J79" s="60"/>
      <c r="T79" s="31"/>
      <c r="U79" s="60">
        <f>IF('RLDRAM3 Config'!$G$1=2,'RLDRAM3 Spec'!M16,0)</f>
        <v>675</v>
      </c>
      <c r="V79" s="60">
        <f>IF('RLDRAM3 Config'!$G$1=2,'RLDRAM3 Spec'!N16,0)</f>
        <v>675</v>
      </c>
      <c r="W79" s="60">
        <f>IF('RLDRAM3 Config'!$G$1=2,'RLDRAM3 Spec'!O16,0)</f>
        <v>625</v>
      </c>
      <c r="X79" s="60">
        <f>IF('RLDRAM3 Config'!$G$1=1,'RLDRAM3 Spec'!F16,IF('RLDRAM3 Config'!$G$1=2,'RLDRAM3 Spec'!P16,0))</f>
        <v>625</v>
      </c>
      <c r="Y79" s="60">
        <f>IF('RLDRAM3 Config'!$G$1=1,'RLDRAM3 Spec'!G16,0)</f>
        <v>0</v>
      </c>
      <c r="Z79" s="60">
        <f>IF('RLDRAM3 Config'!$G$1=1,'RLDRAM3 Spec'!H16,IF('RLDRAM3 Config'!$G$1=2,'RLDRAM3 Spec'!Q16,0))</f>
        <v>585</v>
      </c>
      <c r="AA79" s="60">
        <f>IF('RLDRAM3 Config'!$G$1=1,'RLDRAM3 Spec'!I16,0)</f>
        <v>0</v>
      </c>
      <c r="AB79" s="60">
        <f>IF('RLDRAM3 Config'!$G$1=1,'RLDRAM3 Spec'!J16,0)</f>
        <v>0</v>
      </c>
      <c r="AC79" s="60">
        <f>IF('RLDRAM3 Config'!$G$1=1,'RLDRAM3 Spec'!K16,0)</f>
        <v>0</v>
      </c>
      <c r="AD79" s="60"/>
      <c r="AE79" s="60">
        <f>IF('RLDRAM3 Config'!$H$1=1,'RLDRAM3 Spec'!U79,IF('RLDRAM3 Config'!$H$1=2,'RLDRAM3 Spec'!V79,IF('RLDRAM3 Config'!$H$1=3,'RLDRAM3 Spec'!W79,IF('RLDRAM3 Config'!$H$1=4,'RLDRAM3 Spec'!X79,IF('RLDRAM3 Config'!$H$1=5,Y79,IF('RLDRAM3 Config'!$H$1=6,Z79,IF('RLDRAM3 Config'!$H$1=7,AA79,IF('RLDRAM3 Config'!$H$1=8,AB79,IF('RLDRAM3 Config'!$H$1=9,AC79,0)))))))))</f>
        <v>625</v>
      </c>
    </row>
    <row r="80" spans="2:32" ht="18" hidden="1" customHeight="1">
      <c r="B80" s="51"/>
      <c r="C80" s="52" t="s">
        <v>71</v>
      </c>
      <c r="D80" s="61"/>
      <c r="E80" s="151"/>
      <c r="F80" s="60">
        <f>AE75</f>
        <v>0.53066999999999998</v>
      </c>
      <c r="G80" s="60"/>
      <c r="H80" s="60"/>
      <c r="I80" s="60"/>
      <c r="J80" s="60"/>
      <c r="T80" s="31"/>
      <c r="U80" s="60">
        <f>IF('RLDRAM3 Config'!$G$1=2,'RLDRAM3 Spec'!M17,0)</f>
        <v>655</v>
      </c>
      <c r="V80" s="60">
        <f>IF('RLDRAM3 Config'!$G$1=2,'RLDRAM3 Spec'!N17,0)</f>
        <v>655</v>
      </c>
      <c r="W80" s="60">
        <f>IF('RLDRAM3 Config'!$G$1=2,'RLDRAM3 Spec'!O17,0)</f>
        <v>605</v>
      </c>
      <c r="X80" s="60">
        <f>IF('RLDRAM3 Config'!$G$1=1,'RLDRAM3 Spec'!F17,IF('RLDRAM3 Config'!$G$1=2,'RLDRAM3 Spec'!P17,0))</f>
        <v>605</v>
      </c>
      <c r="Y80" s="60">
        <f>IF('RLDRAM3 Config'!$G$1=1,'RLDRAM3 Spec'!G17,0)</f>
        <v>0</v>
      </c>
      <c r="Z80" s="60">
        <f>IF('RLDRAM3 Config'!$G$1=1,'RLDRAM3 Spec'!H17,IF('RLDRAM3 Config'!$G$1=2,'RLDRAM3 Spec'!Q17,0))</f>
        <v>570</v>
      </c>
      <c r="AA80" s="60">
        <f>IF('RLDRAM3 Config'!$G$1=1,'RLDRAM3 Spec'!I17,0)</f>
        <v>0</v>
      </c>
      <c r="AB80" s="60">
        <f>IF('RLDRAM3 Config'!$G$1=1,'RLDRAM3 Spec'!J17,0)</f>
        <v>0</v>
      </c>
      <c r="AC80" s="60">
        <f>IF('RLDRAM3 Config'!$G$1=1,'RLDRAM3 Spec'!K17,0)</f>
        <v>0</v>
      </c>
      <c r="AD80" s="60"/>
      <c r="AE80" s="60">
        <f>IF('RLDRAM3 Config'!$H$1=1,'RLDRAM3 Spec'!U80,IF('RLDRAM3 Config'!$H$1=2,'RLDRAM3 Spec'!V80,IF('RLDRAM3 Config'!$H$1=3,'RLDRAM3 Spec'!W80,IF('RLDRAM3 Config'!$H$1=4,'RLDRAM3 Spec'!X80,IF('RLDRAM3 Config'!$H$1=5,Y80,IF('RLDRAM3 Config'!$H$1=6,Z80,IF('RLDRAM3 Config'!$H$1=7,AA80,IF('RLDRAM3 Config'!$H$1=8,AB80,IF('RLDRAM3 Config'!$H$1=9,AC80,0)))))))))</f>
        <v>605</v>
      </c>
    </row>
    <row r="81" spans="2:31" ht="20.399999999999999" hidden="1" customHeight="1">
      <c r="B81" s="51"/>
      <c r="C81" s="52"/>
      <c r="D81" s="61"/>
      <c r="E81" s="151"/>
      <c r="F81" s="60"/>
      <c r="G81" s="60"/>
      <c r="H81" s="60"/>
      <c r="I81" s="60"/>
      <c r="J81" s="60"/>
      <c r="T81" s="31"/>
      <c r="U81" s="60">
        <f>IF('RLDRAM3 Config'!$G$1=2,'RLDRAM3 Spec'!M18,0)</f>
        <v>55</v>
      </c>
      <c r="V81" s="60">
        <f>IF('RLDRAM3 Config'!$G$1=2,'RLDRAM3 Spec'!N18,0)</f>
        <v>55</v>
      </c>
      <c r="W81" s="60">
        <f>IF('RLDRAM3 Config'!$G$1=2,'RLDRAM3 Spec'!O18,0)</f>
        <v>55</v>
      </c>
      <c r="X81" s="60">
        <f>IF('RLDRAM3 Config'!$G$1=1,'RLDRAM3 Spec'!F18,IF('RLDRAM3 Config'!$G$1=2,'RLDRAM3 Spec'!P18,0))</f>
        <v>55</v>
      </c>
      <c r="Y81" s="60">
        <f>IF('RLDRAM3 Config'!$G$1=1,'RLDRAM3 Spec'!G18,0)</f>
        <v>0</v>
      </c>
      <c r="Z81" s="60">
        <f>IF('RLDRAM3 Config'!$G$1=1,'RLDRAM3 Spec'!H18,IF('RLDRAM3 Config'!$G$1=2,'RLDRAM3 Spec'!Q18,0))</f>
        <v>55</v>
      </c>
      <c r="AA81" s="60">
        <f>IF('RLDRAM3 Config'!$G$1=1,'RLDRAM3 Spec'!I18,0)</f>
        <v>0</v>
      </c>
      <c r="AB81" s="60">
        <f>IF('RLDRAM3 Config'!$G$1=1,'RLDRAM3 Spec'!J18,0)</f>
        <v>0</v>
      </c>
      <c r="AC81" s="60">
        <f>IF('RLDRAM3 Config'!$G$1=1,'RLDRAM3 Spec'!K18,0)</f>
        <v>0</v>
      </c>
      <c r="AD81" s="60"/>
      <c r="AE81" s="60">
        <f>IF('RLDRAM3 Config'!$H$1=1,'RLDRAM3 Spec'!U81,IF('RLDRAM3 Config'!$H$1=2,'RLDRAM3 Spec'!V81,IF('RLDRAM3 Config'!$H$1=3,'RLDRAM3 Spec'!W81,IF('RLDRAM3 Config'!$H$1=4,'RLDRAM3 Spec'!X81,IF('RLDRAM3 Config'!$H$1=5,Y81,IF('RLDRAM3 Config'!$H$1=6,Z81,IF('RLDRAM3 Config'!$H$1=7,AA81,IF('RLDRAM3 Config'!$H$1=8,AB81,IF('RLDRAM3 Config'!$H$1=9,AC81,0)))))))))</f>
        <v>55</v>
      </c>
    </row>
    <row r="82" spans="2:31" ht="19.8" hidden="1" customHeight="1">
      <c r="B82" s="51" t="s">
        <v>72</v>
      </c>
      <c r="C82" s="52" t="s">
        <v>46</v>
      </c>
      <c r="D82" s="61"/>
      <c r="E82" s="151"/>
      <c r="F82" s="60">
        <f>IF('RLDRAM3 Config'!L$1=2,'RLDRAM3 Spec'!AE76,'RLDRAM3 Spec'!AE77)</f>
        <v>225</v>
      </c>
      <c r="G82" s="60">
        <f>AE78</f>
        <v>55</v>
      </c>
      <c r="H82" s="60"/>
      <c r="I82" s="60"/>
      <c r="J82" s="60"/>
      <c r="T82" s="31"/>
      <c r="U82" s="60">
        <f>IF('RLDRAM3 Config'!$G$1=2,'RLDRAM3 Spec'!M19,0)</f>
        <v>1230</v>
      </c>
      <c r="V82" s="60">
        <f>IF('RLDRAM3 Config'!$G$1=2,'RLDRAM3 Spec'!N19,0)</f>
        <v>1160</v>
      </c>
      <c r="W82" s="60">
        <f>IF('RLDRAM3 Config'!$G$1=2,'RLDRAM3 Spec'!O19,0)</f>
        <v>1115</v>
      </c>
      <c r="X82" s="60">
        <f>IF('RLDRAM3 Config'!$G$1=1,'RLDRAM3 Spec'!F19,IF('RLDRAM3 Config'!$G$1=2,'RLDRAM3 Spec'!P19,0))</f>
        <v>1050</v>
      </c>
      <c r="Y82" s="60">
        <f>IF('RLDRAM3 Config'!$G$1=1,'RLDRAM3 Spec'!G19,0)</f>
        <v>0</v>
      </c>
      <c r="Z82" s="60">
        <f>IF('RLDRAM3 Config'!$G$1=1,'RLDRAM3 Spec'!H19,IF('RLDRAM3 Config'!$G$1=2,'RLDRAM3 Spec'!Q19,0))</f>
        <v>985</v>
      </c>
      <c r="AA82" s="60">
        <f>IF('RLDRAM3 Config'!$G$1=1,'RLDRAM3 Spec'!I19,0)</f>
        <v>0</v>
      </c>
      <c r="AB82" s="60">
        <f>IF('RLDRAM3 Config'!$G$1=1,'RLDRAM3 Spec'!J19,0)</f>
        <v>0</v>
      </c>
      <c r="AC82" s="60">
        <f>IF('RLDRAM3 Config'!$G$1=1,'RLDRAM3 Spec'!K19,0)</f>
        <v>0</v>
      </c>
      <c r="AD82" s="60"/>
      <c r="AE82" s="60">
        <f>IF('RLDRAM3 Config'!$H$1=1,'RLDRAM3 Spec'!U82,IF('RLDRAM3 Config'!$H$1=2,'RLDRAM3 Spec'!V82,IF('RLDRAM3 Config'!$H$1=3,'RLDRAM3 Spec'!W82,IF('RLDRAM3 Config'!$H$1=4,'RLDRAM3 Spec'!X82,IF('RLDRAM3 Config'!$H$1=5,Y82,IF('RLDRAM3 Config'!$H$1=6,Z82,IF('RLDRAM3 Config'!$H$1=7,AA82,IF('RLDRAM3 Config'!$H$1=8,AB82,IF('RLDRAM3 Config'!$H$1=9,AC82,0)))))))))</f>
        <v>1050</v>
      </c>
    </row>
    <row r="83" spans="2:31" ht="17.399999999999999" hidden="1" customHeight="1">
      <c r="B83" s="51" t="s">
        <v>73</v>
      </c>
      <c r="C83" s="52" t="s">
        <v>49</v>
      </c>
      <c r="D83" s="61"/>
      <c r="E83" s="151"/>
      <c r="F83" s="60">
        <f>IF('RLDRAM3 Config'!L$1=2,'RLDRAM3 Spec'!AE79,'RLDRAM3 Spec'!AE80)</f>
        <v>625</v>
      </c>
      <c r="G83" s="60">
        <f>AE81</f>
        <v>55</v>
      </c>
      <c r="H83" s="60"/>
      <c r="I83" s="60"/>
      <c r="J83" s="60"/>
      <c r="T83" s="31"/>
      <c r="U83" s="60">
        <f>IF('RLDRAM3 Config'!$G$1=2,'RLDRAM3 Spec'!M20,0)</f>
        <v>1220</v>
      </c>
      <c r="V83" s="60">
        <f>IF('RLDRAM3 Config'!$G$1=2,'RLDRAM3 Spec'!N20,0)</f>
        <v>1150</v>
      </c>
      <c r="W83" s="60">
        <f>IF('RLDRAM3 Config'!$G$1=2,'RLDRAM3 Spec'!O20,0)</f>
        <v>1105</v>
      </c>
      <c r="X83" s="60">
        <f>IF('RLDRAM3 Config'!$G$1=1,'RLDRAM3 Spec'!F20,IF('RLDRAM3 Config'!$G$1=2,'RLDRAM3 Spec'!P20,0))</f>
        <v>1040</v>
      </c>
      <c r="Y83" s="60">
        <f>IF('RLDRAM3 Config'!$G$1=1,'RLDRAM3 Spec'!G20,0)</f>
        <v>0</v>
      </c>
      <c r="Z83" s="60">
        <f>IF('RLDRAM3 Config'!$G$1=1,'RLDRAM3 Spec'!H20,IF('RLDRAM3 Config'!$G$1=2,'RLDRAM3 Spec'!Q20,0))</f>
        <v>975</v>
      </c>
      <c r="AA83" s="60">
        <f>IF('RLDRAM3 Config'!$G$1=1,'RLDRAM3 Spec'!I20,0)</f>
        <v>0</v>
      </c>
      <c r="AB83" s="60">
        <f>IF('RLDRAM3 Config'!$G$1=1,'RLDRAM3 Spec'!J20,0)</f>
        <v>0</v>
      </c>
      <c r="AC83" s="60">
        <f>IF('RLDRAM3 Config'!$G$1=1,'RLDRAM3 Spec'!K20,0)</f>
        <v>0</v>
      </c>
      <c r="AD83" s="60"/>
      <c r="AE83" s="60">
        <f>IF('RLDRAM3 Config'!$H$1=1,'RLDRAM3 Spec'!U83,IF('RLDRAM3 Config'!$H$1=2,'RLDRAM3 Spec'!V83,IF('RLDRAM3 Config'!$H$1=3,'RLDRAM3 Spec'!W83,IF('RLDRAM3 Config'!$H$1=4,'RLDRAM3 Spec'!X83,IF('RLDRAM3 Config'!$H$1=5,Y83,IF('RLDRAM3 Config'!$H$1=6,Z83,IF('RLDRAM3 Config'!$H$1=7,AA83,IF('RLDRAM3 Config'!$H$1=8,AB83,IF('RLDRAM3 Config'!$H$1=9,AC83,0)))))))))</f>
        <v>1040</v>
      </c>
    </row>
    <row r="84" spans="2:31" ht="17.399999999999999" hidden="1" customHeight="1">
      <c r="B84" s="51" t="s">
        <v>74</v>
      </c>
      <c r="C84" s="52" t="s">
        <v>85</v>
      </c>
      <c r="D84" s="61"/>
      <c r="E84" s="151"/>
      <c r="F84" s="60">
        <f>IF('RLDRAM3 Config'!L$1=2,'RLDRAM3 Spec'!AE82,'RLDRAM3 Spec'!AE83)</f>
        <v>1050</v>
      </c>
      <c r="G84" s="60">
        <f>AE84</f>
        <v>60</v>
      </c>
      <c r="H84" s="60"/>
      <c r="I84" s="60"/>
      <c r="J84" s="60"/>
      <c r="T84" s="31"/>
      <c r="U84" s="60">
        <f>IF('RLDRAM3 Config'!$G$1=2,'RLDRAM3 Spec'!M21,0)</f>
        <v>60</v>
      </c>
      <c r="V84" s="60">
        <f>IF('RLDRAM3 Config'!$G$1=2,'RLDRAM3 Spec'!N21,0)</f>
        <v>60</v>
      </c>
      <c r="W84" s="60">
        <f>IF('RLDRAM3 Config'!$G$1=2,'RLDRAM3 Spec'!O21,0)</f>
        <v>60</v>
      </c>
      <c r="X84" s="60">
        <f>IF('RLDRAM3 Config'!$G$1=1,'RLDRAM3 Spec'!F21,IF('RLDRAM3 Config'!$G$1=2,'RLDRAM3 Spec'!P21,0))</f>
        <v>60</v>
      </c>
      <c r="Y84" s="60">
        <f>IF('RLDRAM3 Config'!$G$1=1,'RLDRAM3 Spec'!G21,0)</f>
        <v>0</v>
      </c>
      <c r="Z84" s="60">
        <f>IF('RLDRAM3 Config'!$G$1=1,'RLDRAM3 Spec'!H21,IF('RLDRAM3 Config'!$G$1=2,'RLDRAM3 Spec'!Q21,0))</f>
        <v>60</v>
      </c>
      <c r="AA84" s="60">
        <f>IF('RLDRAM3 Config'!$G$1=1,'RLDRAM3 Spec'!I21,0)</f>
        <v>0</v>
      </c>
      <c r="AB84" s="60">
        <f>IF('RLDRAM3 Config'!$G$1=1,'RLDRAM3 Spec'!J21,0)</f>
        <v>0</v>
      </c>
      <c r="AC84" s="60">
        <f>IF('RLDRAM3 Config'!$G$1=1,'RLDRAM3 Spec'!K21,0)</f>
        <v>0</v>
      </c>
      <c r="AE84" s="60">
        <f>IF('RLDRAM3 Config'!$H$1=1,'RLDRAM3 Spec'!U84,IF('RLDRAM3 Config'!$H$1=2,'RLDRAM3 Spec'!V84,IF('RLDRAM3 Config'!$H$1=3,'RLDRAM3 Spec'!W84,IF('RLDRAM3 Config'!$H$1=4,'RLDRAM3 Spec'!X84,IF('RLDRAM3 Config'!$H$1=5,Y84,IF('RLDRAM3 Config'!$H$1=6,Z84,IF('RLDRAM3 Config'!$H$1=7,AA84,IF('RLDRAM3 Config'!$H$1=8,AB84,IF('RLDRAM3 Config'!$H$1=9,AC84,0)))))))))</f>
        <v>60</v>
      </c>
    </row>
    <row r="85" spans="2:31" ht="16.8" hidden="1" customHeight="1">
      <c r="B85" s="51" t="s">
        <v>75</v>
      </c>
      <c r="C85" s="52" t="s">
        <v>86</v>
      </c>
      <c r="D85" s="61"/>
      <c r="E85" s="151"/>
      <c r="F85" s="60">
        <f>IF('RLDRAM3 Config'!L$1=2,'RLDRAM3 Spec'!AE85,'RLDRAM3 Spec'!AE86)</f>
        <v>1140</v>
      </c>
      <c r="G85" s="60">
        <f>AE87</f>
        <v>60</v>
      </c>
      <c r="H85" s="60"/>
      <c r="I85" s="60"/>
      <c r="J85" s="60"/>
      <c r="T85" s="31"/>
      <c r="U85" s="60">
        <f>IF('RLDRAM3 Config'!$G$1=2,'RLDRAM3 Spec'!M22,0)</f>
        <v>1340</v>
      </c>
      <c r="V85" s="60">
        <f>IF('RLDRAM3 Config'!$G$1=2,'RLDRAM3 Spec'!N22,0)</f>
        <v>1270</v>
      </c>
      <c r="W85" s="60">
        <f>IF('RLDRAM3 Config'!$G$1=2,'RLDRAM3 Spec'!O22,0)</f>
        <v>1210</v>
      </c>
      <c r="X85" s="60">
        <f>IF('RLDRAM3 Config'!$G$1=1,'RLDRAM3 Spec'!F22,IF('RLDRAM3 Config'!$G$1=2,'RLDRAM3 Spec'!P22,0))</f>
        <v>1140</v>
      </c>
      <c r="Y85" s="60">
        <f>IF('RLDRAM3 Config'!$G$1=1,'RLDRAM3 Spec'!G22,0)</f>
        <v>0</v>
      </c>
      <c r="Z85" s="60">
        <f>IF('RLDRAM3 Config'!$G$1=1,'RLDRAM3 Spec'!H22,IF('RLDRAM3 Config'!$G$1=2,'RLDRAM3 Spec'!Q22,0))</f>
        <v>1070</v>
      </c>
      <c r="AA85" s="60">
        <f>IF('RLDRAM3 Config'!$G$1=1,'RLDRAM3 Spec'!I22,0)</f>
        <v>0</v>
      </c>
      <c r="AB85" s="60">
        <f>IF('RLDRAM3 Config'!$G$1=1,'RLDRAM3 Spec'!J22,0)</f>
        <v>0</v>
      </c>
      <c r="AC85" s="60">
        <f>IF('RLDRAM3 Config'!$G$1=1,'RLDRAM3 Spec'!K22,0)</f>
        <v>0</v>
      </c>
      <c r="AE85" s="60">
        <f>IF('RLDRAM3 Config'!$H$1=1,'RLDRAM3 Spec'!U85,IF('RLDRAM3 Config'!$H$1=2,'RLDRAM3 Spec'!V85,IF('RLDRAM3 Config'!$H$1=3,'RLDRAM3 Spec'!W85,IF('RLDRAM3 Config'!$H$1=4,'RLDRAM3 Spec'!X85,IF('RLDRAM3 Config'!$H$1=5,Y85,IF('RLDRAM3 Config'!$H$1=6,Z85,IF('RLDRAM3 Config'!$H$1=7,AA85,IF('RLDRAM3 Config'!$H$1=8,AB85,IF('RLDRAM3 Config'!$H$1=9,AC85,0)))))))))</f>
        <v>1140</v>
      </c>
    </row>
    <row r="86" spans="2:31" ht="16.2" hidden="1" customHeight="1">
      <c r="B86" s="51" t="s">
        <v>76</v>
      </c>
      <c r="C86" s="52" t="s">
        <v>87</v>
      </c>
      <c r="D86" s="61"/>
      <c r="E86" s="151"/>
      <c r="F86" s="60" t="str">
        <f>IF('RLDRAM3 Config'!L$1=2,'RLDRAM3 Spec'!AE88,'RLDRAM3 Spec'!AE89)</f>
        <v>NA</v>
      </c>
      <c r="G86" s="60">
        <f>AE90</f>
        <v>60</v>
      </c>
      <c r="H86" s="60"/>
      <c r="I86" s="60"/>
      <c r="J86" s="60"/>
      <c r="T86" s="31"/>
      <c r="U86" s="60">
        <f>IF('RLDRAM3 Config'!$G$1=2,'RLDRAM3 Spec'!M23,0)</f>
        <v>1330</v>
      </c>
      <c r="V86" s="60">
        <f>IF('RLDRAM3 Config'!$G$1=2,'RLDRAM3 Spec'!N23,0)</f>
        <v>1260</v>
      </c>
      <c r="W86" s="60">
        <f>IF('RLDRAM3 Config'!$G$1=2,'RLDRAM3 Spec'!O23,0)</f>
        <v>1200</v>
      </c>
      <c r="X86" s="60">
        <f>IF('RLDRAM3 Config'!$G$1=1,'RLDRAM3 Spec'!F23,IF('RLDRAM3 Config'!$G$1=2,'RLDRAM3 Spec'!P23,0))</f>
        <v>1130</v>
      </c>
      <c r="Y86" s="60">
        <f>IF('RLDRAM3 Config'!$G$1=1,'RLDRAM3 Spec'!G23,0)</f>
        <v>0</v>
      </c>
      <c r="Z86" s="60">
        <f>IF('RLDRAM3 Config'!$G$1=1,'RLDRAM3 Spec'!H23,IF('RLDRAM3 Config'!$G$1=2,'RLDRAM3 Spec'!Q23,0))</f>
        <v>1060</v>
      </c>
      <c r="AA86" s="60">
        <f>IF('RLDRAM3 Config'!$G$1=1,'RLDRAM3 Spec'!I23,0)</f>
        <v>0</v>
      </c>
      <c r="AB86" s="60">
        <f>IF('RLDRAM3 Config'!$G$1=1,'RLDRAM3 Spec'!J23,0)</f>
        <v>0</v>
      </c>
      <c r="AC86" s="60">
        <f>IF('RLDRAM3 Config'!$G$1=1,'RLDRAM3 Spec'!K23,0)</f>
        <v>0</v>
      </c>
      <c r="AE86" s="60">
        <f>IF('RLDRAM3 Config'!$H$1=1,'RLDRAM3 Spec'!U86,IF('RLDRAM3 Config'!$H$1=2,'RLDRAM3 Spec'!V86,IF('RLDRAM3 Config'!$H$1=3,'RLDRAM3 Spec'!W86,IF('RLDRAM3 Config'!$H$1=4,'RLDRAM3 Spec'!X86,IF('RLDRAM3 Config'!$H$1=5,Y86,IF('RLDRAM3 Config'!$H$1=6,Z86,IF('RLDRAM3 Config'!$H$1=7,AA86,IF('RLDRAM3 Config'!$H$1=8,AB86,IF('RLDRAM3 Config'!$H$1=9,AC86,0)))))))))</f>
        <v>1130</v>
      </c>
    </row>
    <row r="87" spans="2:31" ht="16.2" hidden="1" customHeight="1">
      <c r="B87" s="51" t="s">
        <v>77</v>
      </c>
      <c r="C87" s="52" t="s">
        <v>57</v>
      </c>
      <c r="D87" s="61"/>
      <c r="E87" s="151"/>
      <c r="F87" s="60">
        <f>IF('RLDRAM3 Config'!L$1=2,'RLDRAM3 Spec'!AE91,'RLDRAM3 Spec'!AE92)</f>
        <v>1150</v>
      </c>
      <c r="G87" s="60">
        <f>AE93</f>
        <v>115</v>
      </c>
      <c r="H87" s="60"/>
      <c r="I87" s="60"/>
      <c r="J87" s="60"/>
      <c r="T87" s="31"/>
      <c r="U87" s="60">
        <f>IF('RLDRAM3 Config'!$G$1=2,'RLDRAM3 Spec'!M24,0)</f>
        <v>60</v>
      </c>
      <c r="V87" s="60">
        <f>IF('RLDRAM3 Config'!$G$1=2,'RLDRAM3 Spec'!N24,0)</f>
        <v>60</v>
      </c>
      <c r="W87" s="60">
        <f>IF('RLDRAM3 Config'!$G$1=2,'RLDRAM3 Spec'!O24,0)</f>
        <v>60</v>
      </c>
      <c r="X87" s="60">
        <f>IF('RLDRAM3 Config'!$G$1=1,'RLDRAM3 Spec'!F24,IF('RLDRAM3 Config'!$G$1=2,'RLDRAM3 Spec'!P24,0))</f>
        <v>60</v>
      </c>
      <c r="Y87" s="60">
        <f>IF('RLDRAM3 Config'!$G$1=1,'RLDRAM3 Spec'!G24,0)</f>
        <v>0</v>
      </c>
      <c r="Z87" s="60">
        <f>IF('RLDRAM3 Config'!$G$1=1,'RLDRAM3 Spec'!H24,IF('RLDRAM3 Config'!$G$1=2,'RLDRAM3 Spec'!Q24,0))</f>
        <v>60</v>
      </c>
      <c r="AA87" s="60">
        <f>IF('RLDRAM3 Config'!$G$1=1,'RLDRAM3 Spec'!I24,0)</f>
        <v>0</v>
      </c>
      <c r="AB87" s="60">
        <f>IF('RLDRAM3 Config'!$G$1=1,'RLDRAM3 Spec'!J24,0)</f>
        <v>0</v>
      </c>
      <c r="AC87" s="60">
        <f>IF('RLDRAM3 Config'!$G$1=1,'RLDRAM3 Spec'!K24,0)</f>
        <v>0</v>
      </c>
      <c r="AE87" s="60">
        <f>IF('RLDRAM3 Config'!$H$1=1,'RLDRAM3 Spec'!U87,IF('RLDRAM3 Config'!$H$1=2,'RLDRAM3 Spec'!V87,IF('RLDRAM3 Config'!$H$1=3,'RLDRAM3 Spec'!W87,IF('RLDRAM3 Config'!$H$1=4,'RLDRAM3 Spec'!X87,IF('RLDRAM3 Config'!$H$1=5,Y87,IF('RLDRAM3 Config'!$H$1=6,Z87,IF('RLDRAM3 Config'!$H$1=7,AA87,IF('RLDRAM3 Config'!$H$1=8,AB87,IF('RLDRAM3 Config'!$H$1=9,AC87,0)))))))))</f>
        <v>60</v>
      </c>
    </row>
    <row r="88" spans="2:31" ht="15.6" hidden="1" customHeight="1">
      <c r="B88" s="51" t="s">
        <v>78</v>
      </c>
      <c r="C88" s="52" t="s">
        <v>58</v>
      </c>
      <c r="D88" s="61"/>
      <c r="E88" s="151"/>
      <c r="F88" s="60">
        <f>IF('RLDRAM3 Config'!L$1=2,'RLDRAM3 Spec'!AE94,'RLDRAM3 Spec'!AE95)</f>
        <v>595</v>
      </c>
      <c r="G88" s="60">
        <f>AE96</f>
        <v>55</v>
      </c>
      <c r="H88" s="60"/>
      <c r="I88" s="60"/>
      <c r="J88" s="60"/>
      <c r="T88" s="31"/>
      <c r="U88" s="60" t="str">
        <f>IF('RLDRAM3 Config'!$G$1=2,'RLDRAM3 Spec'!M25,0)</f>
        <v>NA</v>
      </c>
      <c r="V88" s="60" t="str">
        <f>IF('RLDRAM3 Config'!$G$1=2,'RLDRAM3 Spec'!N25,0)</f>
        <v>NA</v>
      </c>
      <c r="W88" s="60" t="str">
        <f>IF('RLDRAM3 Config'!$G$1=2,'RLDRAM3 Spec'!O25,0)</f>
        <v>NA</v>
      </c>
      <c r="X88" s="60" t="str">
        <f>IF('RLDRAM3 Config'!$G$1=1,'RLDRAM3 Spec'!F25,IF('RLDRAM3 Config'!$G$1=2,'RLDRAM3 Spec'!P25,0))</f>
        <v>NA</v>
      </c>
      <c r="Y88" s="60">
        <f>IF('RLDRAM3 Config'!$G$1=1,'RLDRAM3 Spec'!G25,0)</f>
        <v>0</v>
      </c>
      <c r="Z88" s="60" t="str">
        <f>IF('RLDRAM3 Config'!$G$1=1,'RLDRAM3 Spec'!H25,IF('RLDRAM3 Config'!$G$1=2,'RLDRAM3 Spec'!Q25,0))</f>
        <v>NA</v>
      </c>
      <c r="AA88" s="60">
        <f>IF('RLDRAM3 Config'!$G$1=1,'RLDRAM3 Spec'!I25,0)</f>
        <v>0</v>
      </c>
      <c r="AB88" s="60">
        <f>IF('RLDRAM3 Config'!$G$1=1,'RLDRAM3 Spec'!J25,0)</f>
        <v>0</v>
      </c>
      <c r="AC88" s="60">
        <f>IF('RLDRAM3 Config'!$G$1=1,'RLDRAM3 Spec'!K25,0)</f>
        <v>0</v>
      </c>
      <c r="AE88" s="60" t="str">
        <f>IF('RLDRAM3 Config'!$H$1=1,'RLDRAM3 Spec'!U88,IF('RLDRAM3 Config'!$H$1=2,'RLDRAM3 Spec'!V88,IF('RLDRAM3 Config'!$H$1=3,'RLDRAM3 Spec'!W88,IF('RLDRAM3 Config'!$H$1=4,'RLDRAM3 Spec'!X88,IF('RLDRAM3 Config'!$H$1=5,Y88,IF('RLDRAM3 Config'!$H$1=6,Z88,IF('RLDRAM3 Config'!$H$1=7,AA88,IF('RLDRAM3 Config'!$H$1=8,AB88,IF('RLDRAM3 Config'!$H$1=9,AC88,0)))))))))</f>
        <v>NA</v>
      </c>
    </row>
    <row r="89" spans="2:31" ht="16.2" hidden="1" customHeight="1">
      <c r="B89" s="51" t="s">
        <v>211</v>
      </c>
      <c r="C89" s="52" t="s">
        <v>219</v>
      </c>
      <c r="D89" s="61"/>
      <c r="E89" s="151"/>
      <c r="F89" s="60">
        <f>IF('RLDRAM3 Config'!L$1=2,'RLDRAM3 Spec'!AE97,'RLDRAM3 Spec'!AE98)</f>
        <v>1510</v>
      </c>
      <c r="G89" s="60">
        <f>AE99</f>
        <v>185</v>
      </c>
      <c r="H89" s="60"/>
      <c r="I89" s="60"/>
      <c r="J89" s="60"/>
      <c r="T89" s="31"/>
      <c r="U89" s="60">
        <f>IF('RLDRAM3 Config'!$G$1=2,'RLDRAM3 Spec'!M26,0)</f>
        <v>1260</v>
      </c>
      <c r="V89" s="60">
        <f>IF('RLDRAM3 Config'!$G$1=2,'RLDRAM3 Spec'!N26,0)</f>
        <v>1190</v>
      </c>
      <c r="W89" s="60">
        <f>IF('RLDRAM3 Config'!$G$1=2,'RLDRAM3 Spec'!O26,0)</f>
        <v>1160</v>
      </c>
      <c r="X89" s="60">
        <f>IF('RLDRAM3 Config'!$G$1=1,'RLDRAM3 Spec'!F26,IF('RLDRAM3 Config'!$G$1=2,'RLDRAM3 Spec'!P26,0))</f>
        <v>1095</v>
      </c>
      <c r="Y89" s="60">
        <f>IF('RLDRAM3 Config'!$G$1=1,'RLDRAM3 Spec'!G26,0)</f>
        <v>0</v>
      </c>
      <c r="Z89" s="60">
        <f>IF('RLDRAM3 Config'!$G$1=1,'RLDRAM3 Spec'!H26,IF('RLDRAM3 Config'!$G$1=2,'RLDRAM3 Spec'!Q26,0))</f>
        <v>1015</v>
      </c>
      <c r="AA89" s="60">
        <f>IF('RLDRAM3 Config'!$G$1=1,'RLDRAM3 Spec'!I26,0)</f>
        <v>0</v>
      </c>
      <c r="AB89" s="60">
        <f>IF('RLDRAM3 Config'!$G$1=1,'RLDRAM3 Spec'!J26,0)</f>
        <v>0</v>
      </c>
      <c r="AC89" s="60">
        <f>IF('RLDRAM3 Config'!$G$1=1,'RLDRAM3 Spec'!K26,0)</f>
        <v>0</v>
      </c>
      <c r="AE89" s="60">
        <f>IF('RLDRAM3 Config'!$H$1=1,'RLDRAM3 Spec'!U89,IF('RLDRAM3 Config'!$H$1=2,'RLDRAM3 Spec'!V89,IF('RLDRAM3 Config'!$H$1=3,'RLDRAM3 Spec'!W89,IF('RLDRAM3 Config'!$H$1=4,'RLDRAM3 Spec'!X89,IF('RLDRAM3 Config'!$H$1=5,Y89,IF('RLDRAM3 Config'!$H$1=6,Z89,IF('RLDRAM3 Config'!$H$1=7,AA89,IF('RLDRAM3 Config'!$H$1=8,AB89,IF('RLDRAM3 Config'!$H$1=9,AC89,0)))))))))</f>
        <v>1095</v>
      </c>
    </row>
    <row r="90" spans="2:31" ht="15.6" hidden="1" customHeight="1">
      <c r="B90" s="51" t="s">
        <v>79</v>
      </c>
      <c r="C90" s="52" t="s">
        <v>88</v>
      </c>
      <c r="D90" s="61"/>
      <c r="E90" s="151"/>
      <c r="F90" s="60">
        <f>IF('RLDRAM3 Config'!L$1=2,'RLDRAM3 Spec'!AE100,'RLDRAM3 Spec'!AE101)</f>
        <v>1810</v>
      </c>
      <c r="G90" s="60">
        <f>AE102</f>
        <v>70</v>
      </c>
      <c r="H90" s="60"/>
      <c r="I90" s="60"/>
      <c r="J90" s="60"/>
      <c r="T90" s="31"/>
      <c r="U90" s="60">
        <f>IF('RLDRAM3 Config'!$G$1=2,'RLDRAM3 Spec'!M27,0)</f>
        <v>65</v>
      </c>
      <c r="V90" s="60">
        <f>IF('RLDRAM3 Config'!$G$1=2,'RLDRAM3 Spec'!N27,0)</f>
        <v>65</v>
      </c>
      <c r="W90" s="60">
        <f>IF('RLDRAM3 Config'!$G$1=2,'RLDRAM3 Spec'!O27,0)</f>
        <v>60</v>
      </c>
      <c r="X90" s="60">
        <f>IF('RLDRAM3 Config'!$G$1=1,'RLDRAM3 Spec'!F27,IF('RLDRAM3 Config'!$G$1=2,'RLDRAM3 Spec'!P27,0))</f>
        <v>60</v>
      </c>
      <c r="Y90" s="60">
        <f>IF('RLDRAM3 Config'!$G$1=1,'RLDRAM3 Spec'!G27,0)</f>
        <v>0</v>
      </c>
      <c r="Z90" s="60">
        <f>IF('RLDRAM3 Config'!$G$1=1,'RLDRAM3 Spec'!H27,IF('RLDRAM3 Config'!$G$1=2,'RLDRAM3 Spec'!Q27,0))</f>
        <v>60</v>
      </c>
      <c r="AA90" s="60">
        <f>IF('RLDRAM3 Config'!$G$1=1,'RLDRAM3 Spec'!I27,0)</f>
        <v>0</v>
      </c>
      <c r="AB90" s="60">
        <f>IF('RLDRAM3 Config'!$G$1=1,'RLDRAM3 Spec'!J27,0)</f>
        <v>0</v>
      </c>
      <c r="AC90" s="60">
        <f>IF('RLDRAM3 Config'!$G$1=1,'RLDRAM3 Spec'!K27,0)</f>
        <v>0</v>
      </c>
      <c r="AE90" s="60">
        <f>IF('RLDRAM3 Config'!$H$1=1,'RLDRAM3 Spec'!U90,IF('RLDRAM3 Config'!$H$1=2,'RLDRAM3 Spec'!V90,IF('RLDRAM3 Config'!$H$1=3,'RLDRAM3 Spec'!W90,IF('RLDRAM3 Config'!$H$1=4,'RLDRAM3 Spec'!X90,IF('RLDRAM3 Config'!$H$1=5,Y90,IF('RLDRAM3 Config'!$H$1=6,Z90,IF('RLDRAM3 Config'!$H$1=7,AA90,IF('RLDRAM3 Config'!$H$1=8,AB90,IF('RLDRAM3 Config'!$H$1=9,AC90,0)))))))))</f>
        <v>60</v>
      </c>
    </row>
    <row r="91" spans="2:31" ht="13.2" hidden="1" customHeight="1">
      <c r="B91" s="51" t="s">
        <v>80</v>
      </c>
      <c r="C91" s="52" t="s">
        <v>89</v>
      </c>
      <c r="D91" s="61"/>
      <c r="E91" s="151"/>
      <c r="F91" s="60">
        <f>IF('RLDRAM3 Config'!L$1=2,'RLDRAM3 Spec'!AE103,'RLDRAM3 Spec'!AE104)</f>
        <v>1595</v>
      </c>
      <c r="G91" s="60">
        <f>AE105</f>
        <v>90</v>
      </c>
      <c r="H91" s="60"/>
      <c r="I91" s="60"/>
      <c r="J91" s="60"/>
      <c r="T91" s="31"/>
      <c r="U91" s="60">
        <f>IF('RLDRAM3 Config'!$G$1=2,'RLDRAM3 Spec'!M28,0)</f>
        <v>1270</v>
      </c>
      <c r="V91" s="60">
        <f>IF('RLDRAM3 Config'!$G$1=2,'RLDRAM3 Spec'!N28,0)</f>
        <v>1270</v>
      </c>
      <c r="W91" s="60">
        <f>IF('RLDRAM3 Config'!$G$1=2,'RLDRAM3 Spec'!O28,0)</f>
        <v>1150</v>
      </c>
      <c r="X91" s="60">
        <f>IF('RLDRAM3 Config'!$G$1=1,'RLDRAM3 Spec'!F28,IF('RLDRAM3 Config'!$G$1=2,'RLDRAM3 Spec'!P28,0))</f>
        <v>1150</v>
      </c>
      <c r="Y91" s="60">
        <f>IF('RLDRAM3 Config'!$G$1=1,'RLDRAM3 Spec'!G28,0)</f>
        <v>0</v>
      </c>
      <c r="Z91" s="60">
        <f>IF('RLDRAM3 Config'!$G$1=1,'RLDRAM3 Spec'!H28,IF('RLDRAM3 Config'!$G$1=2,'RLDRAM3 Spec'!Q28,0))</f>
        <v>1040</v>
      </c>
      <c r="AA91" s="60">
        <f>IF('RLDRAM3 Config'!$G$1=1,'RLDRAM3 Spec'!I28,0)</f>
        <v>0</v>
      </c>
      <c r="AB91" s="60">
        <f>IF('RLDRAM3 Config'!$G$1=1,'RLDRAM3 Spec'!J28,0)</f>
        <v>0</v>
      </c>
      <c r="AC91" s="60">
        <f>IF('RLDRAM3 Config'!$G$1=1,'RLDRAM3 Spec'!K28,0)</f>
        <v>0</v>
      </c>
      <c r="AE91" s="60">
        <f>IF('RLDRAM3 Config'!$H$1=1,'RLDRAM3 Spec'!U91,IF('RLDRAM3 Config'!$H$1=2,'RLDRAM3 Spec'!V91,IF('RLDRAM3 Config'!$H$1=3,'RLDRAM3 Spec'!W91,IF('RLDRAM3 Config'!$H$1=4,'RLDRAM3 Spec'!X91,IF('RLDRAM3 Config'!$H$1=5,Y91,IF('RLDRAM3 Config'!$H$1=6,Z91,IF('RLDRAM3 Config'!$H$1=7,AA91,IF('RLDRAM3 Config'!$H$1=8,AB91,IF('RLDRAM3 Config'!$H$1=9,AC91,0)))))))))</f>
        <v>1150</v>
      </c>
    </row>
    <row r="92" spans="2:31" ht="16.8" hidden="1" customHeight="1">
      <c r="B92" s="51" t="s">
        <v>81</v>
      </c>
      <c r="C92" s="52" t="s">
        <v>90</v>
      </c>
      <c r="D92" s="61"/>
      <c r="E92" s="151"/>
      <c r="F92" s="60" t="str">
        <f>IF('RLDRAM3 Config'!L$1=2,'RLDRAM3 Spec'!AE106,'RLDRAM3 Spec'!AE107)</f>
        <v>NA</v>
      </c>
      <c r="G92" s="60">
        <f>AE108</f>
        <v>70</v>
      </c>
      <c r="H92" s="60"/>
      <c r="I92" s="60"/>
      <c r="J92" s="60"/>
      <c r="T92" s="31"/>
      <c r="U92" s="60">
        <f>IF('RLDRAM3 Config'!$G$1=2,'RLDRAM3 Spec'!M29,0)</f>
        <v>1255</v>
      </c>
      <c r="V92" s="60">
        <f>IF('RLDRAM3 Config'!$G$1=2,'RLDRAM3 Spec'!N29,0)</f>
        <v>1255</v>
      </c>
      <c r="W92" s="60">
        <f>IF('RLDRAM3 Config'!$G$1=2,'RLDRAM3 Spec'!O29,0)</f>
        <v>1135</v>
      </c>
      <c r="X92" s="60">
        <f>IF('RLDRAM3 Config'!$G$1=1,'RLDRAM3 Spec'!F29,IF('RLDRAM3 Config'!$G$1=2,'RLDRAM3 Spec'!P29,0))</f>
        <v>1135</v>
      </c>
      <c r="Y92" s="60">
        <f>IF('RLDRAM3 Config'!$G$1=1,'RLDRAM3 Spec'!G29,0)</f>
        <v>0</v>
      </c>
      <c r="Z92" s="60">
        <f>IF('RLDRAM3 Config'!$G$1=1,'RLDRAM3 Spec'!H29,IF('RLDRAM3 Config'!$G$1=2,'RLDRAM3 Spec'!Q29,0))</f>
        <v>1025</v>
      </c>
      <c r="AA92" s="60">
        <f>IF('RLDRAM3 Config'!$G$1=1,'RLDRAM3 Spec'!I29,0)</f>
        <v>0</v>
      </c>
      <c r="AB92" s="60">
        <f>IF('RLDRAM3 Config'!$G$1=1,'RLDRAM3 Spec'!J29,0)</f>
        <v>0</v>
      </c>
      <c r="AC92" s="60">
        <f>IF('RLDRAM3 Config'!$G$1=1,'RLDRAM3 Spec'!K29,0)</f>
        <v>0</v>
      </c>
      <c r="AE92" s="60">
        <f>IF('RLDRAM3 Config'!$H$1=1,'RLDRAM3 Spec'!U92,IF('RLDRAM3 Config'!$H$1=2,'RLDRAM3 Spec'!V92,IF('RLDRAM3 Config'!$H$1=3,'RLDRAM3 Spec'!W92,IF('RLDRAM3 Config'!$H$1=4,'RLDRAM3 Spec'!X92,IF('RLDRAM3 Config'!$H$1=5,Y92,IF('RLDRAM3 Config'!$H$1=6,Z92,IF('RLDRAM3 Config'!$H$1=7,AA92,IF('RLDRAM3 Config'!$H$1=8,AB92,IF('RLDRAM3 Config'!$H$1=9,AC92,0)))))))))</f>
        <v>1135</v>
      </c>
    </row>
    <row r="93" spans="2:31" ht="16.2" hidden="1" customHeight="1">
      <c r="B93" s="51" t="s">
        <v>212</v>
      </c>
      <c r="C93" s="52" t="s">
        <v>218</v>
      </c>
      <c r="D93" s="61"/>
      <c r="E93" s="151"/>
      <c r="F93" s="60">
        <f>IF('RLDRAM3 Config'!L$1=2,'RLDRAM3 Spec'!AE109,'RLDRAM3 Spec'!AE110)</f>
        <v>2090</v>
      </c>
      <c r="G93" s="60">
        <f>AE111</f>
        <v>115</v>
      </c>
      <c r="H93" s="60"/>
      <c r="I93" s="60"/>
      <c r="J93" s="60"/>
      <c r="T93" s="31"/>
      <c r="U93" s="60">
        <f>IF('RLDRAM3 Config'!$G$1=2,'RLDRAM3 Spec'!M30,0)</f>
        <v>125</v>
      </c>
      <c r="V93" s="60">
        <f>IF('RLDRAM3 Config'!$G$1=2,'RLDRAM3 Spec'!N30,0)</f>
        <v>125</v>
      </c>
      <c r="W93" s="60">
        <f>IF('RLDRAM3 Config'!$G$1=2,'RLDRAM3 Spec'!O30,0)</f>
        <v>115</v>
      </c>
      <c r="X93" s="60">
        <f>IF('RLDRAM3 Config'!$G$1=1,'RLDRAM3 Spec'!F30,IF('RLDRAM3 Config'!$G$1=2,'RLDRAM3 Spec'!P30,0))</f>
        <v>115</v>
      </c>
      <c r="Y93" s="60">
        <f>IF('RLDRAM3 Config'!$G$1=1,'RLDRAM3 Spec'!G30,0)</f>
        <v>0</v>
      </c>
      <c r="Z93" s="60">
        <f>IF('RLDRAM3 Config'!$G$1=1,'RLDRAM3 Spec'!H30,IF('RLDRAM3 Config'!$G$1=2,'RLDRAM3 Spec'!Q30,0))</f>
        <v>110</v>
      </c>
      <c r="AA93" s="60">
        <f>IF('RLDRAM3 Config'!$G$1=1,'RLDRAM3 Spec'!I30,0)</f>
        <v>0</v>
      </c>
      <c r="AB93" s="60">
        <f>IF('RLDRAM3 Config'!$G$1=1,'RLDRAM3 Spec'!J30,0)</f>
        <v>0</v>
      </c>
      <c r="AC93" s="60">
        <f>IF('RLDRAM3 Config'!$G$1=1,'RLDRAM3 Spec'!K30,0)</f>
        <v>0</v>
      </c>
      <c r="AE93" s="60">
        <f>IF('RLDRAM3 Config'!$H$1=1,'RLDRAM3 Spec'!U93,IF('RLDRAM3 Config'!$H$1=2,'RLDRAM3 Spec'!V93,IF('RLDRAM3 Config'!$H$1=3,'RLDRAM3 Spec'!W93,IF('RLDRAM3 Config'!$H$1=4,'RLDRAM3 Spec'!X93,IF('RLDRAM3 Config'!$H$1=5,Y93,IF('RLDRAM3 Config'!$H$1=6,Z93,IF('RLDRAM3 Config'!$H$1=7,AA93,IF('RLDRAM3 Config'!$H$1=8,AB93,IF('RLDRAM3 Config'!$H$1=9,AC93,0)))))))))</f>
        <v>115</v>
      </c>
    </row>
    <row r="94" spans="2:31" ht="16.2" hidden="1" customHeight="1">
      <c r="B94" s="51" t="s">
        <v>213</v>
      </c>
      <c r="C94" s="52" t="s">
        <v>217</v>
      </c>
      <c r="D94" s="61"/>
      <c r="E94" s="151"/>
      <c r="F94" s="60">
        <f>IF('RLDRAM3 Config'!L$1=2,'RLDRAM3 Spec'!AE112,'RLDRAM3 Spec'!AE113)</f>
        <v>2840</v>
      </c>
      <c r="G94" s="60">
        <f>AE114</f>
        <v>200</v>
      </c>
      <c r="H94" s="60"/>
      <c r="I94" s="60"/>
      <c r="J94" s="60"/>
      <c r="T94" s="31"/>
      <c r="U94" s="60">
        <f>IF('RLDRAM3 Config'!$G$1=2,'RLDRAM3 Spec'!M31,0)</f>
        <v>640</v>
      </c>
      <c r="V94" s="60">
        <f>IF('RLDRAM3 Config'!$G$1=2,'RLDRAM3 Spec'!N31,0)</f>
        <v>640</v>
      </c>
      <c r="W94" s="60">
        <f>IF('RLDRAM3 Config'!$G$1=2,'RLDRAM3 Spec'!O31,0)</f>
        <v>595</v>
      </c>
      <c r="X94" s="60">
        <f>IF('RLDRAM3 Config'!$G$1=1,'RLDRAM3 Spec'!F31,IF('RLDRAM3 Config'!$G$1=2,'RLDRAM3 Spec'!P31,0))</f>
        <v>595</v>
      </c>
      <c r="Y94" s="60">
        <f>IF('RLDRAM3 Config'!$G$1=1,'RLDRAM3 Spec'!G31,0)</f>
        <v>0</v>
      </c>
      <c r="Z94" s="60">
        <f>IF('RLDRAM3 Config'!$G$1=1,'RLDRAM3 Spec'!H31,IF('RLDRAM3 Config'!$G$1=2,'RLDRAM3 Spec'!Q31,0))</f>
        <v>555</v>
      </c>
      <c r="AA94" s="60">
        <f>IF('RLDRAM3 Config'!$G$1=1,'RLDRAM3 Spec'!I31,0)</f>
        <v>0</v>
      </c>
      <c r="AB94" s="60">
        <f>IF('RLDRAM3 Config'!$G$1=1,'RLDRAM3 Spec'!J31,0)</f>
        <v>0</v>
      </c>
      <c r="AC94" s="60">
        <f>IF('RLDRAM3 Config'!$G$1=1,'RLDRAM3 Spec'!K31,0)</f>
        <v>0</v>
      </c>
      <c r="AE94" s="60">
        <f>IF('RLDRAM3 Config'!$H$1=1,'RLDRAM3 Spec'!U94,IF('RLDRAM3 Config'!$H$1=2,'RLDRAM3 Spec'!V94,IF('RLDRAM3 Config'!$H$1=3,'RLDRAM3 Spec'!W94,IF('RLDRAM3 Config'!$H$1=4,'RLDRAM3 Spec'!X94,IF('RLDRAM3 Config'!$H$1=5,Y94,IF('RLDRAM3 Config'!$H$1=6,Z94,IF('RLDRAM3 Config'!$H$1=7,AA94,IF('RLDRAM3 Config'!$H$1=8,AB94,IF('RLDRAM3 Config'!$H$1=9,AC94,0)))))))))</f>
        <v>595</v>
      </c>
    </row>
    <row r="95" spans="2:31" ht="13.2" hidden="1" customHeight="1">
      <c r="B95" s="51" t="s">
        <v>96</v>
      </c>
      <c r="C95" s="52" t="s">
        <v>91</v>
      </c>
      <c r="D95" s="61"/>
      <c r="E95" s="151"/>
      <c r="F95" s="60">
        <f>IF('RLDRAM3 Config'!L$1=2,'RLDRAM3 Spec'!AE115,'RLDRAM3 Spec'!AE116)</f>
        <v>1835</v>
      </c>
      <c r="G95" s="60">
        <f>AE117</f>
        <v>70</v>
      </c>
      <c r="H95" s="60"/>
      <c r="I95" s="60"/>
      <c r="J95" s="60"/>
      <c r="T95" s="31"/>
      <c r="U95" s="60">
        <f>IF('RLDRAM3 Config'!$G$1=2,'RLDRAM3 Spec'!M32,0)</f>
        <v>625</v>
      </c>
      <c r="V95" s="60">
        <f>IF('RLDRAM3 Config'!$G$1=2,'RLDRAM3 Spec'!N32,0)</f>
        <v>625</v>
      </c>
      <c r="W95" s="60">
        <f>IF('RLDRAM3 Config'!$G$1=2,'RLDRAM3 Spec'!O32,0)</f>
        <v>580</v>
      </c>
      <c r="X95" s="60">
        <f>IF('RLDRAM3 Config'!$G$1=1,'RLDRAM3 Spec'!F32,IF('RLDRAM3 Config'!$G$1=2,'RLDRAM3 Spec'!P32,0))</f>
        <v>580</v>
      </c>
      <c r="Y95" s="60">
        <f>IF('RLDRAM3 Config'!$G$1=1,'RLDRAM3 Spec'!G32,0)</f>
        <v>0</v>
      </c>
      <c r="Z95" s="60">
        <f>IF('RLDRAM3 Config'!$G$1=1,'RLDRAM3 Spec'!H32,IF('RLDRAM3 Config'!$G$1=2,'RLDRAM3 Spec'!Q32,0))</f>
        <v>540</v>
      </c>
      <c r="AA95" s="60">
        <f>IF('RLDRAM3 Config'!$G$1=1,'RLDRAM3 Spec'!I32,0)</f>
        <v>0</v>
      </c>
      <c r="AB95" s="60">
        <f>IF('RLDRAM3 Config'!$G$1=1,'RLDRAM3 Spec'!J32,0)</f>
        <v>0</v>
      </c>
      <c r="AC95" s="60">
        <f>IF('RLDRAM3 Config'!$G$1=1,'RLDRAM3 Spec'!K32,0)</f>
        <v>0</v>
      </c>
      <c r="AE95" s="60">
        <f>IF('RLDRAM3 Config'!$H$1=1,'RLDRAM3 Spec'!U95,IF('RLDRAM3 Config'!$H$1=2,'RLDRAM3 Spec'!V95,IF('RLDRAM3 Config'!$H$1=3,'RLDRAM3 Spec'!W95,IF('RLDRAM3 Config'!$H$1=4,'RLDRAM3 Spec'!X95,IF('RLDRAM3 Config'!$H$1=5,Y95,IF('RLDRAM3 Config'!$H$1=6,Z95,IF('RLDRAM3 Config'!$H$1=7,AA95,IF('RLDRAM3 Config'!$H$1=8,AB95,IF('RLDRAM3 Config'!$H$1=9,AC95,0)))))))))</f>
        <v>580</v>
      </c>
    </row>
    <row r="96" spans="2:31" ht="12.6" hidden="1" customHeight="1">
      <c r="B96" s="51" t="s">
        <v>97</v>
      </c>
      <c r="C96" s="52" t="s">
        <v>92</v>
      </c>
      <c r="D96" s="61"/>
      <c r="E96" s="151"/>
      <c r="F96" s="60">
        <f>IF('RLDRAM3 Config'!L$1=2,'RLDRAM3 Spec'!AE118,'RLDRAM3 Spec'!AE119)</f>
        <v>1595</v>
      </c>
      <c r="G96" s="60">
        <f>AE120</f>
        <v>90</v>
      </c>
      <c r="H96" s="60"/>
      <c r="I96" s="60"/>
      <c r="J96" s="60"/>
      <c r="T96" s="31"/>
      <c r="U96" s="60">
        <f>IF('RLDRAM3 Config'!$G$1=2,'RLDRAM3 Spec'!M33,0)</f>
        <v>55</v>
      </c>
      <c r="V96" s="60">
        <f>IF('RLDRAM3 Config'!$G$1=2,'RLDRAM3 Spec'!N33,0)</f>
        <v>55</v>
      </c>
      <c r="W96" s="60">
        <f>IF('RLDRAM3 Config'!$G$1=2,'RLDRAM3 Spec'!O33,0)</f>
        <v>55</v>
      </c>
      <c r="X96" s="60">
        <f>IF('RLDRAM3 Config'!$G$1=1,'RLDRAM3 Spec'!F33,IF('RLDRAM3 Config'!$G$1=2,'RLDRAM3 Spec'!P33,0))</f>
        <v>55</v>
      </c>
      <c r="Y96" s="60">
        <f>IF('RLDRAM3 Config'!$G$1=1,'RLDRAM3 Spec'!G33,0)</f>
        <v>0</v>
      </c>
      <c r="Z96" s="60">
        <f>IF('RLDRAM3 Config'!$G$1=1,'RLDRAM3 Spec'!H33,IF('RLDRAM3 Config'!$G$1=2,'RLDRAM3 Spec'!Q33,0))</f>
        <v>55</v>
      </c>
      <c r="AA96" s="60">
        <f>IF('RLDRAM3 Config'!$G$1=1,'RLDRAM3 Spec'!I33,0)</f>
        <v>0</v>
      </c>
      <c r="AB96" s="60">
        <f>IF('RLDRAM3 Config'!$G$1=1,'RLDRAM3 Spec'!J33,0)</f>
        <v>0</v>
      </c>
      <c r="AC96" s="60">
        <f>IF('RLDRAM3 Config'!$G$1=1,'RLDRAM3 Spec'!K33,0)</f>
        <v>0</v>
      </c>
      <c r="AE96" s="60">
        <f>IF('RLDRAM3 Config'!$H$1=1,'RLDRAM3 Spec'!U96,IF('RLDRAM3 Config'!$H$1=2,'RLDRAM3 Spec'!V96,IF('RLDRAM3 Config'!$H$1=3,'RLDRAM3 Spec'!W96,IF('RLDRAM3 Config'!$H$1=4,'RLDRAM3 Spec'!X96,IF('RLDRAM3 Config'!$H$1=5,Y96,IF('RLDRAM3 Config'!$H$1=6,Z96,IF('RLDRAM3 Config'!$H$1=7,AA96,IF('RLDRAM3 Config'!$H$1=8,AB96,IF('RLDRAM3 Config'!$H$1=9,AC96,0)))))))))</f>
        <v>55</v>
      </c>
    </row>
    <row r="97" spans="2:31" ht="16.8" hidden="1" customHeight="1">
      <c r="B97" s="51" t="s">
        <v>98</v>
      </c>
      <c r="C97" s="52" t="s">
        <v>93</v>
      </c>
      <c r="D97" s="61"/>
      <c r="E97" s="151"/>
      <c r="F97" s="60" t="str">
        <f>IF('RLDRAM3 Config'!L$1=2,'RLDRAM3 Spec'!AE121,'RLDRAM3 Spec'!AE122)</f>
        <v>NA</v>
      </c>
      <c r="G97" s="60">
        <f>AE123</f>
        <v>70</v>
      </c>
      <c r="H97" s="60"/>
      <c r="I97" s="60"/>
      <c r="J97" s="60"/>
      <c r="T97" s="31"/>
      <c r="U97" s="60">
        <f>IF('RLDRAM3 Config'!$G$1=2,'RLDRAM3 Spec'!M34,0)</f>
        <v>1590</v>
      </c>
      <c r="V97" s="60">
        <f>IF('RLDRAM3 Config'!$G$1=2,'RLDRAM3 Spec'!N34,0)</f>
        <v>1590</v>
      </c>
      <c r="W97" s="60">
        <f>IF('RLDRAM3 Config'!$G$1=2,'RLDRAM3 Spec'!O34,0)</f>
        <v>1510</v>
      </c>
      <c r="X97" s="60">
        <f>IF('RLDRAM3 Config'!$G$1=1,'RLDRAM3 Spec'!F34,IF('RLDRAM3 Config'!$G$1=2,'RLDRAM3 Spec'!P34,0))</f>
        <v>1510</v>
      </c>
      <c r="Y97" s="60">
        <f>IF('RLDRAM3 Config'!$G$1=1,'RLDRAM3 Spec'!G34,0)</f>
        <v>0</v>
      </c>
      <c r="Z97" s="60">
        <f>IF('RLDRAM3 Config'!$G$1=1,'RLDRAM3 Spec'!H34,IF('RLDRAM3 Config'!$G$1=2,'RLDRAM3 Spec'!Q34,0))</f>
        <v>1435</v>
      </c>
      <c r="AA97" s="60">
        <f>IF('RLDRAM3 Config'!$G$1=1,'RLDRAM3 Spec'!I34,0)</f>
        <v>0</v>
      </c>
      <c r="AB97" s="60">
        <f>IF('RLDRAM3 Config'!$G$1=1,'RLDRAM3 Spec'!J34,0)</f>
        <v>0</v>
      </c>
      <c r="AC97" s="60">
        <f>IF('RLDRAM3 Config'!$G$1=1,'RLDRAM3 Spec'!K34,0)</f>
        <v>0</v>
      </c>
      <c r="AE97" s="60">
        <f>IF('RLDRAM3 Config'!$H$1=1,'RLDRAM3 Spec'!U97,IF('RLDRAM3 Config'!$H$1=2,'RLDRAM3 Spec'!V97,IF('RLDRAM3 Config'!$H$1=3,'RLDRAM3 Spec'!W97,IF('RLDRAM3 Config'!$H$1=4,'RLDRAM3 Spec'!X97,IF('RLDRAM3 Config'!$H$1=5,Y97,IF('RLDRAM3 Config'!$H$1=6,Z97,IF('RLDRAM3 Config'!$H$1=7,AA97,IF('RLDRAM3 Config'!$H$1=8,AB97,IF('RLDRAM3 Config'!$H$1=9,AC97,0)))))))))</f>
        <v>1510</v>
      </c>
    </row>
    <row r="98" spans="2:31" ht="13.2" hidden="1" customHeight="1">
      <c r="B98" s="65"/>
      <c r="C98" s="52"/>
      <c r="D98" s="61"/>
      <c r="E98" s="151"/>
      <c r="F98" s="60"/>
      <c r="G98" s="60"/>
      <c r="H98" s="60"/>
      <c r="I98" s="60"/>
      <c r="J98" s="60"/>
      <c r="T98" s="31"/>
      <c r="U98" s="60">
        <f>IF('RLDRAM3 Config'!$G$1=2,'RLDRAM3 Spec'!M35,0)</f>
        <v>1570</v>
      </c>
      <c r="V98" s="60">
        <f>IF('RLDRAM3 Config'!$G$1=2,'RLDRAM3 Spec'!N35,0)</f>
        <v>1570</v>
      </c>
      <c r="W98" s="60">
        <f>IF('RLDRAM3 Config'!$G$1=2,'RLDRAM3 Spec'!O35,0)</f>
        <v>1490</v>
      </c>
      <c r="X98" s="60">
        <f>IF('RLDRAM3 Config'!$G$1=1,'RLDRAM3 Spec'!F35,IF('RLDRAM3 Config'!$G$1=2,'RLDRAM3 Spec'!P35,0))</f>
        <v>1490</v>
      </c>
      <c r="Y98" s="60">
        <f>IF('RLDRAM3 Config'!$G$1=1,'RLDRAM3 Spec'!G35,0)</f>
        <v>0</v>
      </c>
      <c r="Z98" s="60">
        <f>IF('RLDRAM3 Config'!$G$1=1,'RLDRAM3 Spec'!H35,IF('RLDRAM3 Config'!$G$1=2,'RLDRAM3 Spec'!Q35,0))</f>
        <v>1420</v>
      </c>
      <c r="AA98" s="60">
        <f>IF('RLDRAM3 Config'!$G$1=1,'RLDRAM3 Spec'!I35,0)</f>
        <v>0</v>
      </c>
      <c r="AB98" s="60">
        <f>IF('RLDRAM3 Config'!$G$1=1,'RLDRAM3 Spec'!J35,0)</f>
        <v>0</v>
      </c>
      <c r="AC98" s="60">
        <f>IF('RLDRAM3 Config'!$G$1=1,'RLDRAM3 Spec'!K35,0)</f>
        <v>0</v>
      </c>
      <c r="AE98" s="60">
        <f>IF('RLDRAM3 Config'!$H$1=1,'RLDRAM3 Spec'!U98,IF('RLDRAM3 Config'!$H$1=2,'RLDRAM3 Spec'!V98,IF('RLDRAM3 Config'!$H$1=3,'RLDRAM3 Spec'!W98,IF('RLDRAM3 Config'!$H$1=4,'RLDRAM3 Spec'!X98,IF('RLDRAM3 Config'!$H$1=5,Y98,IF('RLDRAM3 Config'!$H$1=6,Z98,IF('RLDRAM3 Config'!$H$1=7,AA98,IF('RLDRAM3 Config'!$H$1=8,AB98,IF('RLDRAM3 Config'!$H$1=9,AC98,0)))))))))</f>
        <v>1490</v>
      </c>
    </row>
    <row r="99" spans="2:31" ht="18" hidden="1" customHeight="1">
      <c r="B99" s="65"/>
      <c r="C99" s="52"/>
      <c r="D99" s="61"/>
      <c r="E99" s="151"/>
      <c r="F99" s="60"/>
      <c r="G99" s="60"/>
      <c r="H99" s="60"/>
      <c r="I99" s="60"/>
      <c r="J99" s="60"/>
      <c r="T99" s="31"/>
      <c r="U99" s="60">
        <f>IF('RLDRAM3 Config'!$G$1=2,'RLDRAM3 Spec'!M36,0)</f>
        <v>205</v>
      </c>
      <c r="V99" s="60">
        <f>IF('RLDRAM3 Config'!$G$1=2,'RLDRAM3 Spec'!N36,0)</f>
        <v>205</v>
      </c>
      <c r="W99" s="60">
        <f>IF('RLDRAM3 Config'!$G$1=2,'RLDRAM3 Spec'!O36,0)</f>
        <v>185</v>
      </c>
      <c r="X99" s="60">
        <f>IF('RLDRAM3 Config'!$G$1=1,'RLDRAM3 Spec'!F36,IF('RLDRAM3 Config'!$G$1=2,'RLDRAM3 Spec'!P36,0))</f>
        <v>185</v>
      </c>
      <c r="Y99" s="60">
        <f>IF('RLDRAM3 Config'!$G$1=1,'RLDRAM3 Spec'!G36,0)</f>
        <v>0</v>
      </c>
      <c r="Z99" s="60">
        <f>IF('RLDRAM3 Config'!$G$1=1,'RLDRAM3 Spec'!H36,IF('RLDRAM3 Config'!$G$1=2,'RLDRAM3 Spec'!Q36,0))</f>
        <v>165</v>
      </c>
      <c r="AA99" s="60">
        <f>IF('RLDRAM3 Config'!$G$1=1,'RLDRAM3 Spec'!I36,0)</f>
        <v>0</v>
      </c>
      <c r="AB99" s="60">
        <f>IF('RLDRAM3 Config'!$G$1=1,'RLDRAM3 Spec'!J36,0)</f>
        <v>0</v>
      </c>
      <c r="AC99" s="60">
        <f>IF('RLDRAM3 Config'!$G$1=1,'RLDRAM3 Spec'!K36,0)</f>
        <v>0</v>
      </c>
      <c r="AE99" s="60">
        <f>IF('RLDRAM3 Config'!$H$1=1,'RLDRAM3 Spec'!U99,IF('RLDRAM3 Config'!$H$1=2,'RLDRAM3 Spec'!V99,IF('RLDRAM3 Config'!$H$1=3,'RLDRAM3 Spec'!W99,IF('RLDRAM3 Config'!$H$1=4,'RLDRAM3 Spec'!X99,IF('RLDRAM3 Config'!$H$1=5,Y99,IF('RLDRAM3 Config'!$H$1=6,Z99,IF('RLDRAM3 Config'!$H$1=7,AA99,IF('RLDRAM3 Config'!$H$1=8,AB99,IF('RLDRAM3 Config'!$H$1=9,AC99,0)))))))))</f>
        <v>185</v>
      </c>
    </row>
    <row r="100" spans="2:31" ht="14.4" hidden="1" customHeight="1">
      <c r="B100" s="65"/>
      <c r="C100" s="52"/>
      <c r="D100" s="61"/>
      <c r="E100" s="151"/>
      <c r="F100" s="60"/>
      <c r="G100" s="60"/>
      <c r="H100" s="60"/>
      <c r="I100" s="60"/>
      <c r="J100" s="60"/>
      <c r="T100" s="31"/>
      <c r="U100" s="60">
        <f>IF('RLDRAM3 Config'!$G$1=2,'RLDRAM3 Spec'!M37,0)</f>
        <v>2000</v>
      </c>
      <c r="V100" s="60">
        <f>IF('RLDRAM3 Config'!$G$1=2,'RLDRAM3 Spec'!N37,0)</f>
        <v>2000</v>
      </c>
      <c r="W100" s="60">
        <f>IF('RLDRAM3 Config'!$G$1=2,'RLDRAM3 Spec'!O37,0)</f>
        <v>1810</v>
      </c>
      <c r="X100" s="60">
        <f>IF('RLDRAM3 Config'!$G$1=1,'RLDRAM3 Spec'!F37,IF('RLDRAM3 Config'!$G$1=2,'RLDRAM3 Spec'!P37,0))</f>
        <v>1810</v>
      </c>
      <c r="Y100" s="60">
        <f>IF('RLDRAM3 Config'!$G$1=1,'RLDRAM3 Spec'!G37,0)</f>
        <v>0</v>
      </c>
      <c r="Z100" s="60">
        <f>IF('RLDRAM3 Config'!$G$1=1,'RLDRAM3 Spec'!H37,IF('RLDRAM3 Config'!$G$1=2,'RLDRAM3 Spec'!Q37,0))</f>
        <v>1635</v>
      </c>
      <c r="AA100" s="60">
        <f>IF('RLDRAM3 Config'!$G$1=1,'RLDRAM3 Spec'!I37,0)</f>
        <v>0</v>
      </c>
      <c r="AB100" s="60">
        <f>IF('RLDRAM3 Config'!$G$1=1,'RLDRAM3 Spec'!J37,0)</f>
        <v>0</v>
      </c>
      <c r="AC100" s="60">
        <f>IF('RLDRAM3 Config'!$G$1=1,'RLDRAM3 Spec'!K37,0)</f>
        <v>0</v>
      </c>
      <c r="AE100" s="60">
        <f>IF('RLDRAM3 Config'!$H$1=1,'RLDRAM3 Spec'!U100,IF('RLDRAM3 Config'!$H$1=2,'RLDRAM3 Spec'!V100,IF('RLDRAM3 Config'!$H$1=3,'RLDRAM3 Spec'!W100,IF('RLDRAM3 Config'!$H$1=4,'RLDRAM3 Spec'!X100,IF('RLDRAM3 Config'!$H$1=5,Y100,IF('RLDRAM3 Config'!$H$1=6,Z100,IF('RLDRAM3 Config'!$H$1=7,AA100,IF('RLDRAM3 Config'!$H$1=8,AB100,IF('RLDRAM3 Config'!$H$1=9,AC100,0)))))))))</f>
        <v>1810</v>
      </c>
    </row>
    <row r="101" spans="2:31" ht="13.2" hidden="1" customHeight="1">
      <c r="B101" s="65"/>
      <c r="C101" s="52"/>
      <c r="D101" s="61"/>
      <c r="E101" s="151"/>
      <c r="F101" s="60"/>
      <c r="G101" s="60"/>
      <c r="H101" s="60"/>
      <c r="I101" s="60"/>
      <c r="J101" s="60"/>
      <c r="T101" s="31"/>
      <c r="U101" s="60">
        <f>IF('RLDRAM3 Config'!$G$1=2,'RLDRAM3 Spec'!M38,0)</f>
        <v>1845</v>
      </c>
      <c r="V101" s="60">
        <f>IF('RLDRAM3 Config'!$G$1=2,'RLDRAM3 Spec'!N38,0)</f>
        <v>1845</v>
      </c>
      <c r="W101" s="60">
        <f>IF('RLDRAM3 Config'!$G$1=2,'RLDRAM3 Spec'!O38,0)</f>
        <v>1655</v>
      </c>
      <c r="X101" s="60">
        <f>IF('RLDRAM3 Config'!$G$1=1,'RLDRAM3 Spec'!F38,IF('RLDRAM3 Config'!$G$1=2,'RLDRAM3 Spec'!P38,0))</f>
        <v>1655</v>
      </c>
      <c r="Y101" s="60">
        <f>IF('RLDRAM3 Config'!$G$1=1,'RLDRAM3 Spec'!G38,0)</f>
        <v>0</v>
      </c>
      <c r="Z101" s="60">
        <f>IF('RLDRAM3 Config'!$G$1=1,'RLDRAM3 Spec'!H38,IF('RLDRAM3 Config'!$G$1=2,'RLDRAM3 Spec'!Q38,0))</f>
        <v>1500</v>
      </c>
      <c r="AA101" s="60">
        <f>IF('RLDRAM3 Config'!$G$1=1,'RLDRAM3 Spec'!I38,0)</f>
        <v>0</v>
      </c>
      <c r="AB101" s="60">
        <f>IF('RLDRAM3 Config'!$G$1=1,'RLDRAM3 Spec'!J38,0)</f>
        <v>0</v>
      </c>
      <c r="AC101" s="60">
        <f>IF('RLDRAM3 Config'!$G$1=1,'RLDRAM3 Spec'!K38,0)</f>
        <v>0</v>
      </c>
      <c r="AE101" s="60">
        <f>IF('RLDRAM3 Config'!$H$1=1,'RLDRAM3 Spec'!U101,IF('RLDRAM3 Config'!$H$1=2,'RLDRAM3 Spec'!V101,IF('RLDRAM3 Config'!$H$1=3,'RLDRAM3 Spec'!W101,IF('RLDRAM3 Config'!$H$1=4,'RLDRAM3 Spec'!X101,IF('RLDRAM3 Config'!$H$1=5,Y101,IF('RLDRAM3 Config'!$H$1=6,Z101,IF('RLDRAM3 Config'!$H$1=7,AA101,IF('RLDRAM3 Config'!$H$1=8,AB101,IF('RLDRAM3 Config'!$H$1=9,AC101,0)))))))))</f>
        <v>1655</v>
      </c>
    </row>
    <row r="102" spans="2:31" ht="15" hidden="1" customHeight="1">
      <c r="B102" s="51"/>
      <c r="C102" s="52"/>
      <c r="D102" s="61"/>
      <c r="E102" s="151"/>
      <c r="F102" s="60"/>
      <c r="G102" s="60"/>
      <c r="H102" s="60"/>
      <c r="I102" s="60"/>
      <c r="J102" s="60"/>
      <c r="T102" s="31"/>
      <c r="U102" s="60">
        <f>IF('RLDRAM3 Config'!$G$1=2,'RLDRAM3 Spec'!M39,0)</f>
        <v>75</v>
      </c>
      <c r="V102" s="60">
        <f>IF('RLDRAM3 Config'!$G$1=2,'RLDRAM3 Spec'!N39,0)</f>
        <v>75</v>
      </c>
      <c r="W102" s="60">
        <f>IF('RLDRAM3 Config'!$G$1=2,'RLDRAM3 Spec'!O39,0)</f>
        <v>70</v>
      </c>
      <c r="X102" s="60">
        <f>IF('RLDRAM3 Config'!$G$1=1,'RLDRAM3 Spec'!F39,IF('RLDRAM3 Config'!$G$1=2,'RLDRAM3 Spec'!P39,0))</f>
        <v>70</v>
      </c>
      <c r="Y102" s="60">
        <f>IF('RLDRAM3 Config'!$G$1=1,'RLDRAM3 Spec'!G39,0)</f>
        <v>0</v>
      </c>
      <c r="Z102" s="60">
        <f>IF('RLDRAM3 Config'!$G$1=1,'RLDRAM3 Spec'!H39,IF('RLDRAM3 Config'!$G$1=2,'RLDRAM3 Spec'!Q39,0))</f>
        <v>65</v>
      </c>
      <c r="AA102" s="60">
        <f>IF('RLDRAM3 Config'!$G$1=1,'RLDRAM3 Spec'!I39,0)</f>
        <v>0</v>
      </c>
      <c r="AB102" s="60">
        <f>IF('RLDRAM3 Config'!$G$1=1,'RLDRAM3 Spec'!J39,0)</f>
        <v>0</v>
      </c>
      <c r="AC102" s="60">
        <f>IF('RLDRAM3 Config'!$G$1=1,'RLDRAM3 Spec'!K39,0)</f>
        <v>0</v>
      </c>
      <c r="AE102" s="60">
        <f>IF('RLDRAM3 Config'!$H$1=1,'RLDRAM3 Spec'!U102,IF('RLDRAM3 Config'!$H$1=2,'RLDRAM3 Spec'!V102,IF('RLDRAM3 Config'!$H$1=3,'RLDRAM3 Spec'!W102,IF('RLDRAM3 Config'!$H$1=4,'RLDRAM3 Spec'!X102,IF('RLDRAM3 Config'!$H$1=5,Y102,IF('RLDRAM3 Config'!$H$1=6,Z102,IF('RLDRAM3 Config'!$H$1=7,AA102,IF('RLDRAM3 Config'!$H$1=8,AB102,IF('RLDRAM3 Config'!$H$1=9,AC102,0)))))))))</f>
        <v>70</v>
      </c>
    </row>
    <row r="103" spans="2:31" ht="19.8" hidden="1" customHeight="1" thickBot="1">
      <c r="B103" s="66"/>
      <c r="C103" s="67"/>
      <c r="D103" s="61"/>
      <c r="E103" s="151"/>
      <c r="F103" s="60"/>
      <c r="G103" s="60"/>
      <c r="H103" s="60"/>
      <c r="I103" s="60"/>
      <c r="J103" s="60"/>
      <c r="T103" s="31"/>
      <c r="U103" s="60">
        <f>IF('RLDRAM3 Config'!$G$1=2,'RLDRAM3 Spec'!M40,0)</f>
        <v>1760</v>
      </c>
      <c r="V103" s="60">
        <f>IF('RLDRAM3 Config'!$G$1=2,'RLDRAM3 Spec'!N40,0)</f>
        <v>1760</v>
      </c>
      <c r="W103" s="60">
        <f>IF('RLDRAM3 Config'!$G$1=2,'RLDRAM3 Spec'!O40,0)</f>
        <v>1595</v>
      </c>
      <c r="X103" s="60">
        <f>IF('RLDRAM3 Config'!$G$1=1,'RLDRAM3 Spec'!F40,IF('RLDRAM3 Config'!$G$1=2,'RLDRAM3 Spec'!P40,0))</f>
        <v>1595</v>
      </c>
      <c r="Y103" s="60">
        <f>IF('RLDRAM3 Config'!$G$1=1,'RLDRAM3 Spec'!G40,0)</f>
        <v>0</v>
      </c>
      <c r="Z103" s="60">
        <f>IF('RLDRAM3 Config'!$G$1=1,'RLDRAM3 Spec'!H40,IF('RLDRAM3 Config'!$G$1=2,'RLDRAM3 Spec'!Q40,0))</f>
        <v>1465</v>
      </c>
      <c r="AA103" s="60">
        <f>IF('RLDRAM3 Config'!$G$1=1,'RLDRAM3 Spec'!I40,0)</f>
        <v>0</v>
      </c>
      <c r="AB103" s="60">
        <f>IF('RLDRAM3 Config'!$G$1=1,'RLDRAM3 Spec'!J40,0)</f>
        <v>0</v>
      </c>
      <c r="AC103" s="60">
        <f>IF('RLDRAM3 Config'!$G$1=1,'RLDRAM3 Spec'!K40,0)</f>
        <v>0</v>
      </c>
      <c r="AE103" s="60">
        <f>IF('RLDRAM3 Config'!$H$1=1,'RLDRAM3 Spec'!U103,IF('RLDRAM3 Config'!$H$1=2,'RLDRAM3 Spec'!V103,IF('RLDRAM3 Config'!$H$1=3,'RLDRAM3 Spec'!W103,IF('RLDRAM3 Config'!$H$1=4,'RLDRAM3 Spec'!X103,IF('RLDRAM3 Config'!$H$1=5,Y103,IF('RLDRAM3 Config'!$H$1=6,Z103,IF('RLDRAM3 Config'!$H$1=7,AA103,IF('RLDRAM3 Config'!$H$1=8,AB103,IF('RLDRAM3 Config'!$H$1=9,AC103,0)))))))))</f>
        <v>1595</v>
      </c>
    </row>
    <row r="104" spans="2:31" ht="16.8" hidden="1" customHeight="1">
      <c r="B104" s="61"/>
      <c r="C104" s="62"/>
      <c r="D104" s="61"/>
      <c r="E104" s="151"/>
      <c r="F104" s="60"/>
      <c r="G104" s="60"/>
      <c r="H104" s="60"/>
      <c r="I104" s="60"/>
      <c r="J104" s="60"/>
      <c r="T104" s="31"/>
      <c r="U104" s="60">
        <f>IF('RLDRAM3 Config'!$G$1=2,'RLDRAM3 Spec'!M41,0)</f>
        <v>1680</v>
      </c>
      <c r="V104" s="60">
        <f>IF('RLDRAM3 Config'!$G$1=2,'RLDRAM3 Spec'!N41,0)</f>
        <v>1680</v>
      </c>
      <c r="W104" s="60">
        <f>IF('RLDRAM3 Config'!$G$1=2,'RLDRAM3 Spec'!O41,0)</f>
        <v>1515</v>
      </c>
      <c r="X104" s="60">
        <f>IF('RLDRAM3 Config'!$G$1=1,'RLDRAM3 Spec'!F41,IF('RLDRAM3 Config'!$G$1=2,'RLDRAM3 Spec'!P41,0))</f>
        <v>1515</v>
      </c>
      <c r="Y104" s="60">
        <f>IF('RLDRAM3 Config'!$G$1=1,'RLDRAM3 Spec'!G41,0)</f>
        <v>0</v>
      </c>
      <c r="Z104" s="60">
        <f>IF('RLDRAM3 Config'!$G$1=1,'RLDRAM3 Spec'!H41,IF('RLDRAM3 Config'!$G$1=2,'RLDRAM3 Spec'!Q41,0))</f>
        <v>1395</v>
      </c>
      <c r="AA104" s="60">
        <f>IF('RLDRAM3 Config'!$G$1=1,'RLDRAM3 Spec'!I41,0)</f>
        <v>0</v>
      </c>
      <c r="AB104" s="60">
        <f>IF('RLDRAM3 Config'!$G$1=1,'RLDRAM3 Spec'!J41,0)</f>
        <v>0</v>
      </c>
      <c r="AC104" s="60">
        <f>IF('RLDRAM3 Config'!$G$1=1,'RLDRAM3 Spec'!K41,0)</f>
        <v>0</v>
      </c>
      <c r="AE104" s="60">
        <f>IF('RLDRAM3 Config'!$H$1=1,'RLDRAM3 Spec'!U104,IF('RLDRAM3 Config'!$H$1=2,'RLDRAM3 Spec'!V104,IF('RLDRAM3 Config'!$H$1=3,'RLDRAM3 Spec'!W104,IF('RLDRAM3 Config'!$H$1=4,'RLDRAM3 Spec'!X104,IF('RLDRAM3 Config'!$H$1=5,Y104,IF('RLDRAM3 Config'!$H$1=6,Z104,IF('RLDRAM3 Config'!$H$1=7,AA104,IF('RLDRAM3 Config'!$H$1=8,AB104,IF('RLDRAM3 Config'!$H$1=9,AC104,0)))))))))</f>
        <v>1515</v>
      </c>
    </row>
    <row r="105" spans="2:31" hidden="1">
      <c r="B105" s="61"/>
      <c r="C105" s="62"/>
      <c r="D105" s="61"/>
      <c r="E105" s="151"/>
      <c r="F105" s="60"/>
      <c r="G105" s="60"/>
      <c r="H105" s="60"/>
      <c r="I105" s="60"/>
      <c r="J105" s="60"/>
      <c r="T105" s="31"/>
      <c r="U105" s="60">
        <f>IF('RLDRAM3 Config'!$G$1=2,'RLDRAM3 Spec'!M42,0)</f>
        <v>95</v>
      </c>
      <c r="V105" s="60">
        <f>IF('RLDRAM3 Config'!$G$1=2,'RLDRAM3 Spec'!N42,0)</f>
        <v>95</v>
      </c>
      <c r="W105" s="60">
        <f>IF('RLDRAM3 Config'!$G$1=2,'RLDRAM3 Spec'!O42,0)</f>
        <v>90</v>
      </c>
      <c r="X105" s="60">
        <f>IF('RLDRAM3 Config'!$G$1=1,'RLDRAM3 Spec'!F42,IF('RLDRAM3 Config'!$G$1=2,'RLDRAM3 Spec'!P42,0))</f>
        <v>90</v>
      </c>
      <c r="Y105" s="60">
        <f>IF('RLDRAM3 Config'!$G$1=1,'RLDRAM3 Spec'!G42,0)</f>
        <v>0</v>
      </c>
      <c r="Z105" s="60">
        <f>IF('RLDRAM3 Config'!$G$1=1,'RLDRAM3 Spec'!H42,IF('RLDRAM3 Config'!$G$1=2,'RLDRAM3 Spec'!Q42,0))</f>
        <v>90</v>
      </c>
      <c r="AA105" s="60">
        <f>IF('RLDRAM3 Config'!$G$1=1,'RLDRAM3 Spec'!I42,0)</f>
        <v>0</v>
      </c>
      <c r="AB105" s="60">
        <f>IF('RLDRAM3 Config'!$G$1=1,'RLDRAM3 Spec'!J42,0)</f>
        <v>0</v>
      </c>
      <c r="AC105" s="60">
        <f>IF('RLDRAM3 Config'!$G$1=1,'RLDRAM3 Spec'!K42,0)</f>
        <v>0</v>
      </c>
      <c r="AE105" s="60">
        <f>IF('RLDRAM3 Config'!$H$1=1,'RLDRAM3 Spec'!U105,IF('RLDRAM3 Config'!$H$1=2,'RLDRAM3 Spec'!V105,IF('RLDRAM3 Config'!$H$1=3,'RLDRAM3 Spec'!W105,IF('RLDRAM3 Config'!$H$1=4,'RLDRAM3 Spec'!X105,IF('RLDRAM3 Config'!$H$1=5,Y105,IF('RLDRAM3 Config'!$H$1=6,Z105,IF('RLDRAM3 Config'!$H$1=7,AA105,IF('RLDRAM3 Config'!$H$1=8,AB105,IF('RLDRAM3 Config'!$H$1=9,AC105,0)))))))))</f>
        <v>90</v>
      </c>
    </row>
    <row r="106" spans="2:31" hidden="1">
      <c r="B106" s="61"/>
      <c r="C106" s="62"/>
      <c r="D106" s="61"/>
      <c r="E106" s="151"/>
      <c r="F106" s="60"/>
      <c r="G106" s="60"/>
      <c r="H106" s="60"/>
      <c r="I106" s="60"/>
      <c r="J106" s="60"/>
      <c r="T106" s="31"/>
      <c r="U106" s="60" t="str">
        <f>IF('RLDRAM3 Config'!$G$1=2,'RLDRAM3 Spec'!M43,0)</f>
        <v>NA</v>
      </c>
      <c r="V106" s="60" t="str">
        <f>IF('RLDRAM3 Config'!$G$1=2,'RLDRAM3 Spec'!N43,0)</f>
        <v>NA</v>
      </c>
      <c r="W106" s="60" t="str">
        <f>IF('RLDRAM3 Config'!$G$1=2,'RLDRAM3 Spec'!O43,0)</f>
        <v>NA</v>
      </c>
      <c r="X106" s="60" t="str">
        <f>IF('RLDRAM3 Config'!$G$1=1,'RLDRAM3 Spec'!F43,IF('RLDRAM3 Config'!$G$1=2,'RLDRAM3 Spec'!P43,0))</f>
        <v>NA</v>
      </c>
      <c r="Y106" s="60">
        <f>IF('RLDRAM3 Config'!$G$1=1,'RLDRAM3 Spec'!G43,0)</f>
        <v>0</v>
      </c>
      <c r="Z106" s="60" t="str">
        <f>IF('RLDRAM3 Config'!$G$1=1,'RLDRAM3 Spec'!H43,IF('RLDRAM3 Config'!$G$1=2,'RLDRAM3 Spec'!Q43,0))</f>
        <v>NA</v>
      </c>
      <c r="AA106" s="60">
        <f>IF('RLDRAM3 Config'!$G$1=1,'RLDRAM3 Spec'!I43,0)</f>
        <v>0</v>
      </c>
      <c r="AB106" s="60">
        <f>IF('RLDRAM3 Config'!$G$1=1,'RLDRAM3 Spec'!J43,0)</f>
        <v>0</v>
      </c>
      <c r="AC106" s="60">
        <f>IF('RLDRAM3 Config'!$G$1=1,'RLDRAM3 Spec'!K43,0)</f>
        <v>0</v>
      </c>
      <c r="AE106" s="60" t="str">
        <f>IF('RLDRAM3 Config'!$H$1=1,'RLDRAM3 Spec'!U106,IF('RLDRAM3 Config'!$H$1=2,'RLDRAM3 Spec'!V106,IF('RLDRAM3 Config'!$H$1=3,'RLDRAM3 Spec'!W106,IF('RLDRAM3 Config'!$H$1=4,'RLDRAM3 Spec'!X106,IF('RLDRAM3 Config'!$H$1=5,Y106,IF('RLDRAM3 Config'!$H$1=6,Z106,IF('RLDRAM3 Config'!$H$1=7,AA106,IF('RLDRAM3 Config'!$H$1=8,AB106,IF('RLDRAM3 Config'!$H$1=9,AC106,0)))))))))</f>
        <v>NA</v>
      </c>
    </row>
    <row r="107" spans="2:31" ht="12.6" customHeight="1">
      <c r="U107" s="60">
        <f>IF('RLDRAM3 Config'!$G$1=2,'RLDRAM3 Spec'!M44,0)</f>
        <v>1240</v>
      </c>
      <c r="V107" s="60">
        <f>IF('RLDRAM3 Config'!$G$1=2,'RLDRAM3 Spec'!N44,0)</f>
        <v>1240</v>
      </c>
      <c r="W107" s="60">
        <f>IF('RLDRAM3 Config'!$G$1=2,'RLDRAM3 Spec'!O44,0)</f>
        <v>1140</v>
      </c>
      <c r="X107" s="60">
        <f>IF('RLDRAM3 Config'!$G$1=1,'RLDRAM3 Spec'!F44,IF('RLDRAM3 Config'!$G$1=2,'RLDRAM3 Spec'!P44,0))</f>
        <v>1140</v>
      </c>
      <c r="Y107" s="60">
        <f>IF('RLDRAM3 Config'!$G$1=1,'RLDRAM3 Spec'!G44,0)</f>
        <v>0</v>
      </c>
      <c r="Z107" s="60">
        <f>IF('RLDRAM3 Config'!$G$1=1,'RLDRAM3 Spec'!H44,IF('RLDRAM3 Config'!$G$1=2,'RLDRAM3 Spec'!Q44,0))</f>
        <v>1040</v>
      </c>
      <c r="AA107" s="60">
        <f>IF('RLDRAM3 Config'!$G$1=1,'RLDRAM3 Spec'!I44,0)</f>
        <v>0</v>
      </c>
      <c r="AB107" s="60">
        <f>IF('RLDRAM3 Config'!$G$1=1,'RLDRAM3 Spec'!J44,0)</f>
        <v>0</v>
      </c>
      <c r="AC107" s="60">
        <f>IF('RLDRAM3 Config'!$G$1=1,'RLDRAM3 Spec'!K44,0)</f>
        <v>0</v>
      </c>
      <c r="AE107" s="60">
        <f>IF('RLDRAM3 Config'!$H$1=1,'RLDRAM3 Spec'!U107,IF('RLDRAM3 Config'!$H$1=2,'RLDRAM3 Spec'!V107,IF('RLDRAM3 Config'!$H$1=3,'RLDRAM3 Spec'!W107,IF('RLDRAM3 Config'!$H$1=4,'RLDRAM3 Spec'!X107,IF('RLDRAM3 Config'!$H$1=5,Y107,IF('RLDRAM3 Config'!$H$1=6,Z107,IF('RLDRAM3 Config'!$H$1=7,AA107,IF('RLDRAM3 Config'!$H$1=8,AB107,IF('RLDRAM3 Config'!$H$1=9,AC107,0)))))))))</f>
        <v>1140</v>
      </c>
    </row>
    <row r="108" spans="2:31">
      <c r="T108" s="31"/>
      <c r="U108" s="60">
        <f>IF('RLDRAM3 Config'!$G$1=2,'RLDRAM3 Spec'!M45,0)</f>
        <v>80</v>
      </c>
      <c r="V108" s="60">
        <f>IF('RLDRAM3 Config'!$G$1=2,'RLDRAM3 Spec'!N45,0)</f>
        <v>80</v>
      </c>
      <c r="W108" s="60">
        <f>IF('RLDRAM3 Config'!$G$1=2,'RLDRAM3 Spec'!O45,0)</f>
        <v>70</v>
      </c>
      <c r="X108" s="60">
        <f>IF('RLDRAM3 Config'!$G$1=1,'RLDRAM3 Spec'!F45,IF('RLDRAM3 Config'!$G$1=2,'RLDRAM3 Spec'!P45,0))</f>
        <v>70</v>
      </c>
      <c r="Y108" s="60">
        <f>IF('RLDRAM3 Config'!$G$1=1,'RLDRAM3 Spec'!G45,0)</f>
        <v>0</v>
      </c>
      <c r="Z108" s="60">
        <f>IF('RLDRAM3 Config'!$G$1=1,'RLDRAM3 Spec'!H45,IF('RLDRAM3 Config'!$G$1=2,'RLDRAM3 Spec'!Q45,0))</f>
        <v>65</v>
      </c>
      <c r="AA108" s="60">
        <f>IF('RLDRAM3 Config'!$G$1=1,'RLDRAM3 Spec'!I45,0)</f>
        <v>0</v>
      </c>
      <c r="AB108" s="60">
        <f>IF('RLDRAM3 Config'!$G$1=1,'RLDRAM3 Spec'!J45,0)</f>
        <v>0</v>
      </c>
      <c r="AC108" s="60">
        <f>IF('RLDRAM3 Config'!$G$1=1,'RLDRAM3 Spec'!K45,0)</f>
        <v>0</v>
      </c>
      <c r="AE108" s="60">
        <f>IF('RLDRAM3 Config'!$H$1=1,'RLDRAM3 Spec'!U108,IF('RLDRAM3 Config'!$H$1=2,'RLDRAM3 Spec'!V108,IF('RLDRAM3 Config'!$H$1=3,'RLDRAM3 Spec'!W108,IF('RLDRAM3 Config'!$H$1=4,'RLDRAM3 Spec'!X108,IF('RLDRAM3 Config'!$H$1=5,Y108,IF('RLDRAM3 Config'!$H$1=6,Z108,IF('RLDRAM3 Config'!$H$1=7,AA108,IF('RLDRAM3 Config'!$H$1=8,AB108,IF('RLDRAM3 Config'!$H$1=9,AC108,0)))))))))</f>
        <v>70</v>
      </c>
    </row>
    <row r="109" spans="2:31">
      <c r="T109" s="31"/>
      <c r="U109" s="60">
        <f>IF('RLDRAM3 Config'!$G$1=2,'RLDRAM3 Spec'!M46,0)</f>
        <v>2300</v>
      </c>
      <c r="V109" s="60">
        <f>IF('RLDRAM3 Config'!$G$1=2,'RLDRAM3 Spec'!N46,0)</f>
        <v>2300</v>
      </c>
      <c r="W109" s="60">
        <f>IF('RLDRAM3 Config'!$G$1=2,'RLDRAM3 Spec'!O46,0)</f>
        <v>2090</v>
      </c>
      <c r="X109" s="60">
        <f>IF('RLDRAM3 Config'!$G$1=1,'RLDRAM3 Spec'!F46,IF('RLDRAM3 Config'!$G$1=2,'RLDRAM3 Spec'!P46,0))</f>
        <v>2090</v>
      </c>
      <c r="Y109" s="60">
        <f>IF('RLDRAM3 Config'!$G$1=1,'RLDRAM3 Spec'!G46,0)</f>
        <v>0</v>
      </c>
      <c r="Z109" s="60">
        <f>IF('RLDRAM3 Config'!$G$1=1,'RLDRAM3 Spec'!H46,IF('RLDRAM3 Config'!$G$1=2,'RLDRAM3 Spec'!Q46,0))</f>
        <v>1960</v>
      </c>
      <c r="AA109" s="60">
        <f>IF('RLDRAM3 Config'!$G$1=1,'RLDRAM3 Spec'!I46,0)</f>
        <v>0</v>
      </c>
      <c r="AB109" s="60">
        <f>IF('RLDRAM3 Config'!$G$1=1,'RLDRAM3 Spec'!J46,0)</f>
        <v>0</v>
      </c>
      <c r="AC109" s="60">
        <f>IF('RLDRAM3 Config'!$G$1=1,'RLDRAM3 Spec'!K46,0)</f>
        <v>0</v>
      </c>
      <c r="AE109" s="60">
        <f>IF('RLDRAM3 Config'!$H$1=1,'RLDRAM3 Spec'!U109,IF('RLDRAM3 Config'!$H$1=2,'RLDRAM3 Spec'!V109,IF('RLDRAM3 Config'!$H$1=3,'RLDRAM3 Spec'!W109,IF('RLDRAM3 Config'!$H$1=4,'RLDRAM3 Spec'!X109,IF('RLDRAM3 Config'!$H$1=5,Y109,IF('RLDRAM3 Config'!$H$1=6,Z109,IF('RLDRAM3 Config'!$H$1=7,AA109,IF('RLDRAM3 Config'!$H$1=8,AB109,IF('RLDRAM3 Config'!$H$1=9,AC109,0)))))))))</f>
        <v>2090</v>
      </c>
    </row>
    <row r="110" spans="2:31">
      <c r="T110" s="31"/>
      <c r="U110" s="60">
        <f>IF('RLDRAM3 Config'!$G$1=2,'RLDRAM3 Spec'!M47,0)</f>
        <v>2215</v>
      </c>
      <c r="V110" s="60">
        <f>IF('RLDRAM3 Config'!$G$1=2,'RLDRAM3 Spec'!N47,0)</f>
        <v>2215</v>
      </c>
      <c r="W110" s="60">
        <f>IF('RLDRAM3 Config'!$G$1=2,'RLDRAM3 Spec'!O47,0)</f>
        <v>2005</v>
      </c>
      <c r="X110" s="60">
        <f>IF('RLDRAM3 Config'!$G$1=1,'RLDRAM3 Spec'!F47,IF('RLDRAM3 Config'!$G$1=2,'RLDRAM3 Spec'!P47,0))</f>
        <v>2005</v>
      </c>
      <c r="Y110" s="60">
        <f>IF('RLDRAM3 Config'!$G$1=1,'RLDRAM3 Spec'!G47,0)</f>
        <v>0</v>
      </c>
      <c r="Z110" s="60">
        <f>IF('RLDRAM3 Config'!$G$1=1,'RLDRAM3 Spec'!H47,IF('RLDRAM3 Config'!$G$1=2,'RLDRAM3 Spec'!Q47,0))</f>
        <v>1890</v>
      </c>
      <c r="AA110" s="60">
        <f>IF('RLDRAM3 Config'!$G$1=1,'RLDRAM3 Spec'!I47,0)</f>
        <v>0</v>
      </c>
      <c r="AB110" s="60">
        <f>IF('RLDRAM3 Config'!$G$1=1,'RLDRAM3 Spec'!J47,0)</f>
        <v>0</v>
      </c>
      <c r="AC110" s="60">
        <f>IF('RLDRAM3 Config'!$G$1=1,'RLDRAM3 Spec'!K47,0)</f>
        <v>0</v>
      </c>
      <c r="AE110" s="60">
        <f>IF('RLDRAM3 Config'!$H$1=1,'RLDRAM3 Spec'!U110,IF('RLDRAM3 Config'!$H$1=2,'RLDRAM3 Spec'!V110,IF('RLDRAM3 Config'!$H$1=3,'RLDRAM3 Spec'!W110,IF('RLDRAM3 Config'!$H$1=4,'RLDRAM3 Spec'!X110,IF('RLDRAM3 Config'!$H$1=5,Y110,IF('RLDRAM3 Config'!$H$1=6,Z110,IF('RLDRAM3 Config'!$H$1=7,AA110,IF('RLDRAM3 Config'!$H$1=8,AB110,IF('RLDRAM3 Config'!$H$1=9,AC110,0)))))))))</f>
        <v>2005</v>
      </c>
    </row>
    <row r="111" spans="2:31">
      <c r="C111" s="3"/>
      <c r="D111" s="31"/>
      <c r="E111" s="153"/>
      <c r="T111" s="31"/>
      <c r="U111" s="60">
        <f>IF('RLDRAM3 Config'!$G$1=2,'RLDRAM3 Spec'!M48,0)</f>
        <v>125</v>
      </c>
      <c r="V111" s="60">
        <f>IF('RLDRAM3 Config'!$G$1=2,'RLDRAM3 Spec'!N48,0)</f>
        <v>125</v>
      </c>
      <c r="W111" s="60">
        <f>IF('RLDRAM3 Config'!$G$1=2,'RLDRAM3 Spec'!O48,0)</f>
        <v>115</v>
      </c>
      <c r="X111" s="60">
        <f>IF('RLDRAM3 Config'!$G$1=1,'RLDRAM3 Spec'!F48,IF('RLDRAM3 Config'!$G$1=2,'RLDRAM3 Spec'!P48,0))</f>
        <v>115</v>
      </c>
      <c r="Y111" s="60">
        <f>IF('RLDRAM3 Config'!$G$1=1,'RLDRAM3 Spec'!G48,0)</f>
        <v>0</v>
      </c>
      <c r="Z111" s="60">
        <f>IF('RLDRAM3 Config'!$G$1=1,'RLDRAM3 Spec'!H48,IF('RLDRAM3 Config'!$G$1=2,'RLDRAM3 Spec'!Q48,0))</f>
        <v>110</v>
      </c>
      <c r="AA111" s="60">
        <f>IF('RLDRAM3 Config'!$G$1=1,'RLDRAM3 Spec'!I48,0)</f>
        <v>0</v>
      </c>
      <c r="AB111" s="60">
        <f>IF('RLDRAM3 Config'!$G$1=1,'RLDRAM3 Spec'!J48,0)</f>
        <v>0</v>
      </c>
      <c r="AC111" s="60">
        <f>IF('RLDRAM3 Config'!$G$1=1,'RLDRAM3 Spec'!K48,0)</f>
        <v>0</v>
      </c>
      <c r="AE111" s="60">
        <f>IF('RLDRAM3 Config'!$H$1=1,'RLDRAM3 Spec'!U111,IF('RLDRAM3 Config'!$H$1=2,'RLDRAM3 Spec'!V111,IF('RLDRAM3 Config'!$H$1=3,'RLDRAM3 Spec'!W111,IF('RLDRAM3 Config'!$H$1=4,'RLDRAM3 Spec'!X111,IF('RLDRAM3 Config'!$H$1=5,Y111,IF('RLDRAM3 Config'!$H$1=6,Z111,IF('RLDRAM3 Config'!$H$1=7,AA111,IF('RLDRAM3 Config'!$H$1=8,AB111,IF('RLDRAM3 Config'!$H$1=9,AC111,0)))))))))</f>
        <v>115</v>
      </c>
    </row>
    <row r="112" spans="2:31">
      <c r="C112" s="3"/>
      <c r="D112" s="31"/>
      <c r="E112" s="153"/>
      <c r="T112" s="31"/>
      <c r="U112" s="60">
        <f>IF('RLDRAM3 Config'!$G$1=2,'RLDRAM3 Spec'!M49,0)</f>
        <v>3150</v>
      </c>
      <c r="V112" s="60">
        <f>IF('RLDRAM3 Config'!$G$1=2,'RLDRAM3 Spec'!N49,0)</f>
        <v>3150</v>
      </c>
      <c r="W112" s="60">
        <f>IF('RLDRAM3 Config'!$G$1=2,'RLDRAM3 Spec'!O49,0)</f>
        <v>2840</v>
      </c>
      <c r="X112" s="60">
        <f>IF('RLDRAM3 Config'!$G$1=1,'RLDRAM3 Spec'!F49,IF('RLDRAM3 Config'!$G$1=2,'RLDRAM3 Spec'!P49,0))</f>
        <v>2840</v>
      </c>
      <c r="Y112" s="60">
        <f>IF('RLDRAM3 Config'!$G$1=1,'RLDRAM3 Spec'!G49,0)</f>
        <v>0</v>
      </c>
      <c r="Z112" s="60">
        <f>IF('RLDRAM3 Config'!$G$1=1,'RLDRAM3 Spec'!H49,IF('RLDRAM3 Config'!$G$1=2,'RLDRAM3 Spec'!Q49,0))</f>
        <v>2665</v>
      </c>
      <c r="AA112" s="60">
        <f>IF('RLDRAM3 Config'!$G$1=1,'RLDRAM3 Spec'!I49,0)</f>
        <v>0</v>
      </c>
      <c r="AB112" s="60">
        <f>IF('RLDRAM3 Config'!$G$1=1,'RLDRAM3 Spec'!J49,0)</f>
        <v>0</v>
      </c>
      <c r="AC112" s="60">
        <f>IF('RLDRAM3 Config'!$G$1=1,'RLDRAM3 Spec'!K49,0)</f>
        <v>0</v>
      </c>
      <c r="AE112" s="60">
        <f>IF('RLDRAM3 Config'!$H$1=1,'RLDRAM3 Spec'!U112,IF('RLDRAM3 Config'!$H$1=2,'RLDRAM3 Spec'!V112,IF('RLDRAM3 Config'!$H$1=3,'RLDRAM3 Spec'!W112,IF('RLDRAM3 Config'!$H$1=4,'RLDRAM3 Spec'!X112,IF('RLDRAM3 Config'!$H$1=5,Y112,IF('RLDRAM3 Config'!$H$1=6,Z112,IF('RLDRAM3 Config'!$H$1=7,AA112,IF('RLDRAM3 Config'!$H$1=8,AB112,IF('RLDRAM3 Config'!$H$1=9,AC112,0)))))))))</f>
        <v>2840</v>
      </c>
    </row>
    <row r="113" spans="3:31">
      <c r="C113" s="31"/>
      <c r="D113" s="31"/>
      <c r="E113" s="153"/>
      <c r="T113" s="31"/>
      <c r="U113" s="60">
        <f>IF('RLDRAM3 Config'!$G$1=2,'RLDRAM3 Spec'!M50,0)</f>
        <v>2930</v>
      </c>
      <c r="V113" s="60">
        <f>IF('RLDRAM3 Config'!$G$1=2,'RLDRAM3 Spec'!N50,0)</f>
        <v>2930</v>
      </c>
      <c r="W113" s="60">
        <f>IF('RLDRAM3 Config'!$G$1=2,'RLDRAM3 Spec'!O50,0)</f>
        <v>2620</v>
      </c>
      <c r="X113" s="60">
        <f>IF('RLDRAM3 Config'!$G$1=1,'RLDRAM3 Spec'!F50,IF('RLDRAM3 Config'!$G$1=2,'RLDRAM3 Spec'!P50,0))</f>
        <v>2620</v>
      </c>
      <c r="Y113" s="60">
        <f>IF('RLDRAM3 Config'!$G$1=1,'RLDRAM3 Spec'!G50,0)</f>
        <v>0</v>
      </c>
      <c r="Z113" s="60">
        <f>IF('RLDRAM3 Config'!$G$1=1,'RLDRAM3 Spec'!H50,IF('RLDRAM3 Config'!$G$1=2,'RLDRAM3 Spec'!Q50,0))</f>
        <v>2565</v>
      </c>
      <c r="AA113" s="60">
        <f>IF('RLDRAM3 Config'!$G$1=1,'RLDRAM3 Spec'!I50,0)</f>
        <v>0</v>
      </c>
      <c r="AB113" s="60">
        <f>IF('RLDRAM3 Config'!$G$1=1,'RLDRAM3 Spec'!J50,0)</f>
        <v>0</v>
      </c>
      <c r="AC113" s="60">
        <f>IF('RLDRAM3 Config'!$G$1=1,'RLDRAM3 Spec'!K50,0)</f>
        <v>0</v>
      </c>
      <c r="AE113" s="60">
        <f>IF('RLDRAM3 Config'!$H$1=1,'RLDRAM3 Spec'!U113,IF('RLDRAM3 Config'!$H$1=2,'RLDRAM3 Spec'!V113,IF('RLDRAM3 Config'!$H$1=3,'RLDRAM3 Spec'!W113,IF('RLDRAM3 Config'!$H$1=4,'RLDRAM3 Spec'!X113,IF('RLDRAM3 Config'!$H$1=5,Y113,IF('RLDRAM3 Config'!$H$1=6,Z113,IF('RLDRAM3 Config'!$H$1=7,AA113,IF('RLDRAM3 Config'!$H$1=8,AB113,IF('RLDRAM3 Config'!$H$1=9,AC113,0)))))))))</f>
        <v>2620</v>
      </c>
    </row>
    <row r="114" spans="3:31">
      <c r="C114" s="31"/>
      <c r="D114" s="31"/>
      <c r="E114" s="153"/>
      <c r="T114" s="31"/>
      <c r="U114" s="60">
        <f>IF('RLDRAM3 Config'!$G$1=2,'RLDRAM3 Spec'!M51,0)</f>
        <v>230</v>
      </c>
      <c r="V114" s="60">
        <f>IF('RLDRAM3 Config'!$G$1=2,'RLDRAM3 Spec'!N51,0)</f>
        <v>230</v>
      </c>
      <c r="W114" s="60">
        <f>IF('RLDRAM3 Config'!$G$1=2,'RLDRAM3 Spec'!O51,0)</f>
        <v>200</v>
      </c>
      <c r="X114" s="60">
        <f>IF('RLDRAM3 Config'!$G$1=1,'RLDRAM3 Spec'!F51,IF('RLDRAM3 Config'!$G$1=2,'RLDRAM3 Spec'!P51,0))</f>
        <v>200</v>
      </c>
      <c r="Y114" s="60">
        <f>IF('RLDRAM3 Config'!$G$1=1,'RLDRAM3 Spec'!G51,0)</f>
        <v>0</v>
      </c>
      <c r="Z114" s="60">
        <f>IF('RLDRAM3 Config'!$G$1=1,'RLDRAM3 Spec'!H51,IF('RLDRAM3 Config'!$G$1=2,'RLDRAM3 Spec'!Q51,0))</f>
        <v>175</v>
      </c>
      <c r="AA114" s="60">
        <f>IF('RLDRAM3 Config'!$G$1=1,'RLDRAM3 Spec'!I51,0)</f>
        <v>0</v>
      </c>
      <c r="AB114" s="60">
        <f>IF('RLDRAM3 Config'!$G$1=1,'RLDRAM3 Spec'!J51,0)</f>
        <v>0</v>
      </c>
      <c r="AC114" s="60">
        <f>IF('RLDRAM3 Config'!$G$1=1,'RLDRAM3 Spec'!K51,0)</f>
        <v>0</v>
      </c>
      <c r="AE114" s="60">
        <f>IF('RLDRAM3 Config'!$H$1=1,'RLDRAM3 Spec'!U114,IF('RLDRAM3 Config'!$H$1=2,'RLDRAM3 Spec'!V114,IF('RLDRAM3 Config'!$H$1=3,'RLDRAM3 Spec'!W114,IF('RLDRAM3 Config'!$H$1=4,'RLDRAM3 Spec'!X114,IF('RLDRAM3 Config'!$H$1=5,Y114,IF('RLDRAM3 Config'!$H$1=6,Z114,IF('RLDRAM3 Config'!$H$1=7,AA114,IF('RLDRAM3 Config'!$H$1=8,AB114,IF('RLDRAM3 Config'!$H$1=9,AC114,0)))))))))</f>
        <v>200</v>
      </c>
    </row>
    <row r="115" spans="3:31">
      <c r="C115" s="31"/>
      <c r="D115" s="31"/>
      <c r="E115" s="153"/>
      <c r="T115" s="31"/>
      <c r="U115" s="60">
        <f>IF('RLDRAM3 Config'!$G$1=2,'RLDRAM3 Spec'!M52,0)</f>
        <v>2020</v>
      </c>
      <c r="V115" s="60">
        <f>IF('RLDRAM3 Config'!$G$1=2,'RLDRAM3 Spec'!N52,0)</f>
        <v>2020</v>
      </c>
      <c r="W115" s="60">
        <f>IF('RLDRAM3 Config'!$G$1=2,'RLDRAM3 Spec'!O52,0)</f>
        <v>1835</v>
      </c>
      <c r="X115" s="60">
        <f>IF('RLDRAM3 Config'!$G$1=1,'RLDRAM3 Spec'!F52,IF('RLDRAM3 Config'!$G$1=2,'RLDRAM3 Spec'!P52,0))</f>
        <v>1835</v>
      </c>
      <c r="Y115" s="60">
        <f>IF('RLDRAM3 Config'!$G$1=1,'RLDRAM3 Spec'!G52,0)</f>
        <v>0</v>
      </c>
      <c r="Z115" s="60">
        <f>IF('RLDRAM3 Config'!$G$1=1,'RLDRAM3 Spec'!H52,IF('RLDRAM3 Config'!$G$1=2,'RLDRAM3 Spec'!Q52,0))</f>
        <v>1670</v>
      </c>
      <c r="AA115" s="60">
        <f>IF('RLDRAM3 Config'!$G$1=1,'RLDRAM3 Spec'!I52,0)</f>
        <v>0</v>
      </c>
      <c r="AB115" s="60">
        <f>IF('RLDRAM3 Config'!$G$1=1,'RLDRAM3 Spec'!J52,0)</f>
        <v>0</v>
      </c>
      <c r="AC115" s="60">
        <f>IF('RLDRAM3 Config'!$G$1=1,'RLDRAM3 Spec'!K52,0)</f>
        <v>0</v>
      </c>
      <c r="AE115" s="60">
        <f>IF('RLDRAM3 Config'!$H$1=1,'RLDRAM3 Spec'!U115,IF('RLDRAM3 Config'!$H$1=2,'RLDRAM3 Spec'!V115,IF('RLDRAM3 Config'!$H$1=3,'RLDRAM3 Spec'!W115,IF('RLDRAM3 Config'!$H$1=4,'RLDRAM3 Spec'!X115,IF('RLDRAM3 Config'!$H$1=5,Y115,IF('RLDRAM3 Config'!$H$1=6,Z115,IF('RLDRAM3 Config'!$H$1=7,AA115,IF('RLDRAM3 Config'!$H$1=8,AB115,IF('RLDRAM3 Config'!$H$1=9,AC115,0)))))))))</f>
        <v>1835</v>
      </c>
    </row>
    <row r="116" spans="3:31">
      <c r="C116" s="31"/>
      <c r="D116" s="31"/>
      <c r="E116" s="153"/>
      <c r="T116" s="31"/>
      <c r="U116" s="60">
        <f>IF('RLDRAM3 Config'!$G$1=2,'RLDRAM3 Spec'!M53,0)</f>
        <v>1900</v>
      </c>
      <c r="V116" s="60">
        <f>IF('RLDRAM3 Config'!$G$1=2,'RLDRAM3 Spec'!N53,0)</f>
        <v>1900</v>
      </c>
      <c r="W116" s="60">
        <f>IF('RLDRAM3 Config'!$G$1=2,'RLDRAM3 Spec'!O53,0)</f>
        <v>1715</v>
      </c>
      <c r="X116" s="60">
        <f>IF('RLDRAM3 Config'!$G$1=1,'RLDRAM3 Spec'!F53,IF('RLDRAM3 Config'!$G$1=2,'RLDRAM3 Spec'!P53,0))</f>
        <v>1715</v>
      </c>
      <c r="Y116" s="60">
        <f>IF('RLDRAM3 Config'!$G$1=1,'RLDRAM3 Spec'!G53,0)</f>
        <v>0</v>
      </c>
      <c r="Z116" s="60">
        <f>IF('RLDRAM3 Config'!$G$1=1,'RLDRAM3 Spec'!H53,IF('RLDRAM3 Config'!$G$1=2,'RLDRAM3 Spec'!Q53,0))</f>
        <v>1560</v>
      </c>
      <c r="AA116" s="60">
        <f>IF('RLDRAM3 Config'!$G$1=1,'RLDRAM3 Spec'!I53,0)</f>
        <v>0</v>
      </c>
      <c r="AB116" s="60">
        <f>IF('RLDRAM3 Config'!$G$1=1,'RLDRAM3 Spec'!J53,0)</f>
        <v>0</v>
      </c>
      <c r="AC116" s="60">
        <f>IF('RLDRAM3 Config'!$G$1=1,'RLDRAM3 Spec'!K53,0)</f>
        <v>0</v>
      </c>
      <c r="AE116" s="60">
        <f>IF('RLDRAM3 Config'!$H$1=1,'RLDRAM3 Spec'!U116,IF('RLDRAM3 Config'!$H$1=2,'RLDRAM3 Spec'!V116,IF('RLDRAM3 Config'!$H$1=3,'RLDRAM3 Spec'!W116,IF('RLDRAM3 Config'!$H$1=4,'RLDRAM3 Spec'!X116,IF('RLDRAM3 Config'!$H$1=5,Y116,IF('RLDRAM3 Config'!$H$1=6,Z116,IF('RLDRAM3 Config'!$H$1=7,AA116,IF('RLDRAM3 Config'!$H$1=8,AB116,IF('RLDRAM3 Config'!$H$1=9,AC116,0)))))))))</f>
        <v>1715</v>
      </c>
    </row>
    <row r="117" spans="3:31">
      <c r="C117" s="31"/>
      <c r="D117" s="31"/>
      <c r="E117" s="153"/>
      <c r="T117" s="31"/>
      <c r="U117" s="60">
        <f>IF('RLDRAM3 Config'!$G$1=2,'RLDRAM3 Spec'!M54,0)</f>
        <v>75</v>
      </c>
      <c r="V117" s="60">
        <f>IF('RLDRAM3 Config'!$G$1=2,'RLDRAM3 Spec'!N54,0)</f>
        <v>75</v>
      </c>
      <c r="W117" s="60">
        <f>IF('RLDRAM3 Config'!$G$1=2,'RLDRAM3 Spec'!O54,0)</f>
        <v>70</v>
      </c>
      <c r="X117" s="60">
        <f>IF('RLDRAM3 Config'!$G$1=1,'RLDRAM3 Spec'!F54,IF('RLDRAM3 Config'!$G$1=2,'RLDRAM3 Spec'!P54,0))</f>
        <v>70</v>
      </c>
      <c r="Y117" s="60">
        <f>IF('RLDRAM3 Config'!$G$1=1,'RLDRAM3 Spec'!G54,0)</f>
        <v>0</v>
      </c>
      <c r="Z117" s="60">
        <f>IF('RLDRAM3 Config'!$G$1=1,'RLDRAM3 Spec'!H54,IF('RLDRAM3 Config'!$G$1=2,'RLDRAM3 Spec'!Q54,0))</f>
        <v>65</v>
      </c>
      <c r="AA117" s="60">
        <f>IF('RLDRAM3 Config'!$G$1=1,'RLDRAM3 Spec'!I54,0)</f>
        <v>0</v>
      </c>
      <c r="AB117" s="60">
        <f>IF('RLDRAM3 Config'!$G$1=1,'RLDRAM3 Spec'!J54,0)</f>
        <v>0</v>
      </c>
      <c r="AC117" s="60">
        <f>IF('RLDRAM3 Config'!$G$1=1,'RLDRAM3 Spec'!K54,0)</f>
        <v>0</v>
      </c>
      <c r="AE117" s="60">
        <f>IF('RLDRAM3 Config'!$H$1=1,'RLDRAM3 Spec'!U117,IF('RLDRAM3 Config'!$H$1=2,'RLDRAM3 Spec'!V117,IF('RLDRAM3 Config'!$H$1=3,'RLDRAM3 Spec'!W117,IF('RLDRAM3 Config'!$H$1=4,'RLDRAM3 Spec'!X117,IF('RLDRAM3 Config'!$H$1=5,Y117,IF('RLDRAM3 Config'!$H$1=6,Z117,IF('RLDRAM3 Config'!$H$1=7,AA117,IF('RLDRAM3 Config'!$H$1=8,AB117,IF('RLDRAM3 Config'!$H$1=9,AC117,0)))))))))</f>
        <v>70</v>
      </c>
    </row>
    <row r="118" spans="3:31">
      <c r="C118" s="31"/>
      <c r="D118" s="31"/>
      <c r="E118" s="153"/>
      <c r="T118" s="31"/>
      <c r="U118" s="60">
        <f>IF('RLDRAM3 Config'!$G$1=2,'RLDRAM3 Spec'!M55,0)</f>
        <v>1760</v>
      </c>
      <c r="V118" s="60">
        <f>IF('RLDRAM3 Config'!$G$1=2,'RLDRAM3 Spec'!N55,0)</f>
        <v>1760</v>
      </c>
      <c r="W118" s="60">
        <f>IF('RLDRAM3 Config'!$G$1=2,'RLDRAM3 Spec'!O55,0)</f>
        <v>1595</v>
      </c>
      <c r="X118" s="60">
        <f>IF('RLDRAM3 Config'!$G$1=1,'RLDRAM3 Spec'!F55,IF('RLDRAM3 Config'!$G$1=2,'RLDRAM3 Spec'!P55,0))</f>
        <v>1595</v>
      </c>
      <c r="Y118" s="60">
        <f>IF('RLDRAM3 Config'!$G$1=1,'RLDRAM3 Spec'!G55,0)</f>
        <v>0</v>
      </c>
      <c r="Z118" s="60">
        <f>IF('RLDRAM3 Config'!$G$1=1,'RLDRAM3 Spec'!H55,IF('RLDRAM3 Config'!$G$1=2,'RLDRAM3 Spec'!Q55,0))</f>
        <v>1465</v>
      </c>
      <c r="AA118" s="60">
        <f>IF('RLDRAM3 Config'!$G$1=1,'RLDRAM3 Spec'!I55,0)</f>
        <v>0</v>
      </c>
      <c r="AB118" s="60">
        <f>IF('RLDRAM3 Config'!$G$1=1,'RLDRAM3 Spec'!J55,0)</f>
        <v>0</v>
      </c>
      <c r="AC118" s="60">
        <f>IF('RLDRAM3 Config'!$G$1=1,'RLDRAM3 Spec'!K55,0)</f>
        <v>0</v>
      </c>
      <c r="AE118" s="60">
        <f>IF('RLDRAM3 Config'!$H$1=1,'RLDRAM3 Spec'!U118,IF('RLDRAM3 Config'!$H$1=2,'RLDRAM3 Spec'!V118,IF('RLDRAM3 Config'!$H$1=3,'RLDRAM3 Spec'!W118,IF('RLDRAM3 Config'!$H$1=4,'RLDRAM3 Spec'!X118,IF('RLDRAM3 Config'!$H$1=5,Y118,IF('RLDRAM3 Config'!$H$1=6,Z118,IF('RLDRAM3 Config'!$H$1=7,AA118,IF('RLDRAM3 Config'!$H$1=8,AB118,IF('RLDRAM3 Config'!$H$1=9,AC118,0)))))))))</f>
        <v>1595</v>
      </c>
    </row>
    <row r="119" spans="3:31">
      <c r="C119" s="31"/>
      <c r="D119" s="31"/>
      <c r="E119" s="153"/>
      <c r="T119" s="31"/>
      <c r="U119" s="60">
        <f>IF('RLDRAM3 Config'!$G$1=2,'RLDRAM3 Spec'!M56,0)</f>
        <v>1675</v>
      </c>
      <c r="V119" s="60">
        <f>IF('RLDRAM3 Config'!$G$1=2,'RLDRAM3 Spec'!N56,0)</f>
        <v>1675</v>
      </c>
      <c r="W119" s="60">
        <f>IF('RLDRAM3 Config'!$G$1=2,'RLDRAM3 Spec'!O56,0)</f>
        <v>1510</v>
      </c>
      <c r="X119" s="60">
        <f>IF('RLDRAM3 Config'!$G$1=1,'RLDRAM3 Spec'!F56,IF('RLDRAM3 Config'!$G$1=2,'RLDRAM3 Spec'!P56,0))</f>
        <v>1510</v>
      </c>
      <c r="Y119" s="60">
        <f>IF('RLDRAM3 Config'!$G$1=1,'RLDRAM3 Spec'!G56,0)</f>
        <v>0</v>
      </c>
      <c r="Z119" s="60">
        <f>IF('RLDRAM3 Config'!$G$1=1,'RLDRAM3 Spec'!H56,IF('RLDRAM3 Config'!$G$1=2,'RLDRAM3 Spec'!Q56,0))</f>
        <v>1380</v>
      </c>
      <c r="AA119" s="60">
        <f>IF('RLDRAM3 Config'!$G$1=1,'RLDRAM3 Spec'!I56,0)</f>
        <v>0</v>
      </c>
      <c r="AB119" s="60">
        <f>IF('RLDRAM3 Config'!$G$1=1,'RLDRAM3 Spec'!J56,0)</f>
        <v>0</v>
      </c>
      <c r="AC119" s="60">
        <f>IF('RLDRAM3 Config'!$G$1=1,'RLDRAM3 Spec'!K56,0)</f>
        <v>0</v>
      </c>
      <c r="AE119" s="60">
        <f>IF('RLDRAM3 Config'!$H$1=1,'RLDRAM3 Spec'!U119,IF('RLDRAM3 Config'!$H$1=2,'RLDRAM3 Spec'!V119,IF('RLDRAM3 Config'!$H$1=3,'RLDRAM3 Spec'!W119,IF('RLDRAM3 Config'!$H$1=4,'RLDRAM3 Spec'!X119,IF('RLDRAM3 Config'!$H$1=5,Y119,IF('RLDRAM3 Config'!$H$1=6,Z119,IF('RLDRAM3 Config'!$H$1=7,AA119,IF('RLDRAM3 Config'!$H$1=8,AB119,IF('RLDRAM3 Config'!$H$1=9,AC119,0)))))))))</f>
        <v>1510</v>
      </c>
    </row>
    <row r="120" spans="3:31">
      <c r="C120" s="31"/>
      <c r="D120" s="31"/>
      <c r="E120" s="153"/>
      <c r="T120" s="31"/>
      <c r="U120" s="60">
        <f>IF('RLDRAM3 Config'!$G$1=2,'RLDRAM3 Spec'!M57,0)</f>
        <v>95</v>
      </c>
      <c r="V120" s="60">
        <f>IF('RLDRAM3 Config'!$G$1=2,'RLDRAM3 Spec'!N57,0)</f>
        <v>95</v>
      </c>
      <c r="W120" s="60">
        <f>IF('RLDRAM3 Config'!$G$1=2,'RLDRAM3 Spec'!O57,0)</f>
        <v>90</v>
      </c>
      <c r="X120" s="60">
        <f>IF('RLDRAM3 Config'!$G$1=1,'RLDRAM3 Spec'!F57,IF('RLDRAM3 Config'!$G$1=2,'RLDRAM3 Spec'!P57,0))</f>
        <v>90</v>
      </c>
      <c r="Y120" s="60">
        <f>IF('RLDRAM3 Config'!$G$1=1,'RLDRAM3 Spec'!G57,0)</f>
        <v>0</v>
      </c>
      <c r="Z120" s="60">
        <f>IF('RLDRAM3 Config'!$G$1=1,'RLDRAM3 Spec'!H57,IF('RLDRAM3 Config'!$G$1=2,'RLDRAM3 Spec'!Q57,0))</f>
        <v>90</v>
      </c>
      <c r="AA120" s="60">
        <f>IF('RLDRAM3 Config'!$G$1=1,'RLDRAM3 Spec'!I57,0)</f>
        <v>0</v>
      </c>
      <c r="AB120" s="60">
        <f>IF('RLDRAM3 Config'!$G$1=1,'RLDRAM3 Spec'!J57,0)</f>
        <v>0</v>
      </c>
      <c r="AC120" s="60">
        <f>IF('RLDRAM3 Config'!$G$1=1,'RLDRAM3 Spec'!K57,0)</f>
        <v>0</v>
      </c>
      <c r="AE120" s="60">
        <f>IF('RLDRAM3 Config'!$H$1=1,'RLDRAM3 Spec'!U120,IF('RLDRAM3 Config'!$H$1=2,'RLDRAM3 Spec'!V120,IF('RLDRAM3 Config'!$H$1=3,'RLDRAM3 Spec'!W120,IF('RLDRAM3 Config'!$H$1=4,'RLDRAM3 Spec'!X120,IF('RLDRAM3 Config'!$H$1=5,Y120,IF('RLDRAM3 Config'!$H$1=6,Z120,IF('RLDRAM3 Config'!$H$1=7,AA120,IF('RLDRAM3 Config'!$H$1=8,AB120,IF('RLDRAM3 Config'!$H$1=9,AC120,0)))))))))</f>
        <v>90</v>
      </c>
    </row>
    <row r="121" spans="3:31">
      <c r="C121" s="31"/>
      <c r="D121" s="31"/>
      <c r="E121" s="153"/>
      <c r="T121" s="31"/>
      <c r="U121" s="60" t="str">
        <f>IF('RLDRAM3 Config'!$G$1=2,'RLDRAM3 Spec'!M58,0)</f>
        <v>NA</v>
      </c>
      <c r="V121" s="60" t="str">
        <f>IF('RLDRAM3 Config'!$G$1=2,'RLDRAM3 Spec'!N58,0)</f>
        <v>NA</v>
      </c>
      <c r="W121" s="60" t="str">
        <f>IF('RLDRAM3 Config'!$G$1=2,'RLDRAM3 Spec'!O58,0)</f>
        <v>NA</v>
      </c>
      <c r="X121" s="60" t="str">
        <f>IF('RLDRAM3 Config'!$G$1=1,'RLDRAM3 Spec'!F58,IF('RLDRAM3 Config'!$G$1=2,'RLDRAM3 Spec'!P58,0))</f>
        <v>NA</v>
      </c>
      <c r="Y121" s="60">
        <f>IF('RLDRAM3 Config'!$G$1=1,'RLDRAM3 Spec'!G58,0)</f>
        <v>0</v>
      </c>
      <c r="Z121" s="60" t="str">
        <f>IF('RLDRAM3 Config'!$G$1=1,'RLDRAM3 Spec'!H58,IF('RLDRAM3 Config'!$G$1=2,'RLDRAM3 Spec'!Q58,0))</f>
        <v>NA</v>
      </c>
      <c r="AA121" s="60">
        <f>IF('RLDRAM3 Config'!$G$1=1,'RLDRAM3 Spec'!I58,0)</f>
        <v>0</v>
      </c>
      <c r="AB121" s="60">
        <f>IF('RLDRAM3 Config'!$G$1=1,'RLDRAM3 Spec'!J58,0)</f>
        <v>0</v>
      </c>
      <c r="AC121" s="60">
        <f>IF('RLDRAM3 Config'!$G$1=1,'RLDRAM3 Spec'!K58,0)</f>
        <v>0</v>
      </c>
      <c r="AE121" s="60" t="str">
        <f>IF('RLDRAM3 Config'!$H$1=1,'RLDRAM3 Spec'!U121,IF('RLDRAM3 Config'!$H$1=2,'RLDRAM3 Spec'!V121,IF('RLDRAM3 Config'!$H$1=3,'RLDRAM3 Spec'!W121,IF('RLDRAM3 Config'!$H$1=4,'RLDRAM3 Spec'!X121,IF('RLDRAM3 Config'!$H$1=5,Y121,IF('RLDRAM3 Config'!$H$1=6,Z121,IF('RLDRAM3 Config'!$H$1=7,AA121,IF('RLDRAM3 Config'!$H$1=8,AB121,IF('RLDRAM3 Config'!$H$1=9,AC121,0)))))))))</f>
        <v>NA</v>
      </c>
    </row>
    <row r="122" spans="3:31">
      <c r="C122" s="31"/>
      <c r="D122" s="31"/>
      <c r="E122" s="153"/>
      <c r="T122" s="31"/>
      <c r="U122" s="60">
        <f>IF('RLDRAM3 Config'!$G$1=2,'RLDRAM3 Spec'!M59,0)</f>
        <v>1240</v>
      </c>
      <c r="V122" s="60">
        <f>IF('RLDRAM3 Config'!$G$1=2,'RLDRAM3 Spec'!N59,0)</f>
        <v>1240</v>
      </c>
      <c r="W122" s="60">
        <f>IF('RLDRAM3 Config'!$G$1=2,'RLDRAM3 Spec'!O59,0)</f>
        <v>1135</v>
      </c>
      <c r="X122" s="60">
        <f>IF('RLDRAM3 Config'!$G$1=1,'RLDRAM3 Spec'!F59,IF('RLDRAM3 Config'!$G$1=2,'RLDRAM3 Spec'!P59,0))</f>
        <v>1135</v>
      </c>
      <c r="Y122" s="60">
        <f>IF('RLDRAM3 Config'!$G$1=1,'RLDRAM3 Spec'!G59,0)</f>
        <v>0</v>
      </c>
      <c r="Z122" s="60">
        <f>IF('RLDRAM3 Config'!$G$1=1,'RLDRAM3 Spec'!H59,IF('RLDRAM3 Config'!$G$1=2,'RLDRAM3 Spec'!Q59,0))</f>
        <v>1040</v>
      </c>
      <c r="AA122" s="60">
        <f>IF('RLDRAM3 Config'!$G$1=1,'RLDRAM3 Spec'!I59,0)</f>
        <v>0</v>
      </c>
      <c r="AB122" s="60">
        <f>IF('RLDRAM3 Config'!$G$1=1,'RLDRAM3 Spec'!J59,0)</f>
        <v>0</v>
      </c>
      <c r="AC122" s="60">
        <f>IF('RLDRAM3 Config'!$G$1=1,'RLDRAM3 Spec'!K59,0)</f>
        <v>0</v>
      </c>
      <c r="AE122" s="60">
        <f>IF('RLDRAM3 Config'!$H$1=1,'RLDRAM3 Spec'!U122,IF('RLDRAM3 Config'!$H$1=2,'RLDRAM3 Spec'!V122,IF('RLDRAM3 Config'!$H$1=3,'RLDRAM3 Spec'!W122,IF('RLDRAM3 Config'!$H$1=4,'RLDRAM3 Spec'!X122,IF('RLDRAM3 Config'!$H$1=5,Y122,IF('RLDRAM3 Config'!$H$1=6,Z122,IF('RLDRAM3 Config'!$H$1=7,AA122,IF('RLDRAM3 Config'!$H$1=8,AB122,IF('RLDRAM3 Config'!$H$1=9,AC122,0)))))))))</f>
        <v>1135</v>
      </c>
    </row>
    <row r="123" spans="3:31">
      <c r="C123" s="31"/>
      <c r="D123" s="31"/>
      <c r="E123" s="153"/>
      <c r="T123" s="31"/>
      <c r="U123" s="60">
        <f>IF('RLDRAM3 Config'!$G$1=2,'RLDRAM3 Spec'!M60,0)</f>
        <v>80</v>
      </c>
      <c r="V123" s="60">
        <f>IF('RLDRAM3 Config'!$G$1=2,'RLDRAM3 Spec'!N60,0)</f>
        <v>80</v>
      </c>
      <c r="W123" s="60">
        <f>IF('RLDRAM3 Config'!$G$1=2,'RLDRAM3 Spec'!O60,0)</f>
        <v>70</v>
      </c>
      <c r="X123" s="60">
        <f>IF('RLDRAM3 Config'!$G$1=1,'RLDRAM3 Spec'!F60,IF('RLDRAM3 Config'!$G$1=2,'RLDRAM3 Spec'!P60,0))</f>
        <v>70</v>
      </c>
      <c r="Y123" s="60">
        <f>IF('RLDRAM3 Config'!$G$1=1,'RLDRAM3 Spec'!G60,0)</f>
        <v>0</v>
      </c>
      <c r="Z123" s="60">
        <f>IF('RLDRAM3 Config'!$G$1=1,'RLDRAM3 Spec'!H60,IF('RLDRAM3 Config'!$G$1=2,'RLDRAM3 Spec'!Q60,0))</f>
        <v>65</v>
      </c>
      <c r="AA123" s="60">
        <f>IF('RLDRAM3 Config'!$G$1=1,'RLDRAM3 Spec'!I60,0)</f>
        <v>0</v>
      </c>
      <c r="AB123" s="60">
        <f>IF('RLDRAM3 Config'!$G$1=1,'RLDRAM3 Spec'!J60,0)</f>
        <v>0</v>
      </c>
      <c r="AC123" s="60">
        <f>IF('RLDRAM3 Config'!$G$1=1,'RLDRAM3 Spec'!K60,0)</f>
        <v>0</v>
      </c>
      <c r="AE123" s="60">
        <f>IF('RLDRAM3 Config'!$H$1=1,'RLDRAM3 Spec'!U123,IF('RLDRAM3 Config'!$H$1=2,'RLDRAM3 Spec'!V123,IF('RLDRAM3 Config'!$H$1=3,'RLDRAM3 Spec'!W123,IF('RLDRAM3 Config'!$H$1=4,'RLDRAM3 Spec'!X123,IF('RLDRAM3 Config'!$H$1=5,Y123,IF('RLDRAM3 Config'!$H$1=6,Z123,IF('RLDRAM3 Config'!$H$1=7,AA123,IF('RLDRAM3 Config'!$H$1=8,AB123,IF('RLDRAM3 Config'!$H$1=9,AC123,0)))))))))</f>
        <v>70</v>
      </c>
    </row>
    <row r="124" spans="3:31">
      <c r="C124" s="31"/>
      <c r="D124" s="31"/>
      <c r="E124" s="153"/>
      <c r="T124" s="31"/>
      <c r="U124" s="31"/>
      <c r="V124" s="31"/>
      <c r="W124" s="31"/>
      <c r="X124" s="60"/>
      <c r="Y124" s="60"/>
      <c r="Z124" s="60"/>
      <c r="AA124" s="60"/>
      <c r="AB124" s="39"/>
      <c r="AC124" s="39"/>
    </row>
    <row r="125" spans="3:31">
      <c r="C125" s="31"/>
      <c r="D125" s="31"/>
      <c r="E125" s="153"/>
      <c r="T125" s="31"/>
      <c r="U125" s="31"/>
      <c r="V125" s="31"/>
      <c r="W125" s="31"/>
      <c r="X125" s="40"/>
      <c r="Y125" s="40"/>
      <c r="Z125" s="40"/>
      <c r="AA125" s="40"/>
      <c r="AB125" s="39"/>
      <c r="AC125" s="39"/>
    </row>
    <row r="126" spans="3:31">
      <c r="C126" s="31"/>
      <c r="D126" s="31"/>
      <c r="E126" s="153"/>
    </row>
    <row r="127" spans="3:31">
      <c r="C127" s="31"/>
      <c r="D127" s="31"/>
      <c r="E127" s="153"/>
    </row>
    <row r="128" spans="3:31">
      <c r="C128" s="31"/>
      <c r="D128" s="31"/>
      <c r="E128" s="153"/>
    </row>
    <row r="129" spans="3:5">
      <c r="C129" s="31"/>
      <c r="D129" s="31"/>
      <c r="E129" s="153"/>
    </row>
    <row r="130" spans="3:5">
      <c r="C130" s="31"/>
      <c r="D130" s="31"/>
      <c r="E130" s="153"/>
    </row>
    <row r="131" spans="3:5">
      <c r="C131" s="31"/>
      <c r="D131" s="31"/>
      <c r="E131" s="153"/>
    </row>
    <row r="132" spans="3:5">
      <c r="C132" s="31"/>
      <c r="D132" s="31"/>
      <c r="E132" s="153"/>
    </row>
    <row r="133" spans="3:5">
      <c r="C133" s="31"/>
      <c r="D133" s="31"/>
      <c r="E133" s="153"/>
    </row>
    <row r="134" spans="3:5">
      <c r="C134" s="31"/>
      <c r="D134" s="31"/>
      <c r="E134" s="153"/>
    </row>
    <row r="135" spans="3:5">
      <c r="C135" s="31"/>
      <c r="D135" s="31"/>
      <c r="E135" s="153"/>
    </row>
    <row r="136" spans="3:5">
      <c r="C136" s="31"/>
      <c r="D136" s="31"/>
      <c r="E136" s="153"/>
    </row>
    <row r="137" spans="3:5">
      <c r="C137" s="31"/>
      <c r="D137" s="31"/>
      <c r="E137" s="153"/>
    </row>
    <row r="138" spans="3:5">
      <c r="C138" s="31"/>
      <c r="D138" s="31"/>
      <c r="E138" s="153"/>
    </row>
    <row r="139" spans="3:5">
      <c r="C139" s="31"/>
      <c r="D139" s="31"/>
      <c r="E139" s="153"/>
    </row>
    <row r="140" spans="3:5">
      <c r="C140" s="31"/>
      <c r="D140" s="31"/>
      <c r="E140" s="153"/>
    </row>
    <row r="141" spans="3:5">
      <c r="C141" s="3"/>
      <c r="D141" s="31"/>
      <c r="E141" s="153"/>
    </row>
    <row r="142" spans="3:5">
      <c r="C142" s="3"/>
      <c r="D142" s="31"/>
      <c r="E142" s="153"/>
    </row>
    <row r="168" spans="18:19">
      <c r="S168"/>
    </row>
    <row r="169" spans="18:19">
      <c r="S169"/>
    </row>
    <row r="170" spans="18:19">
      <c r="R170"/>
      <c r="S170"/>
    </row>
    <row r="171" spans="18:19">
      <c r="R171"/>
      <c r="S171"/>
    </row>
    <row r="172" spans="18:19">
      <c r="R172"/>
      <c r="S172"/>
    </row>
    <row r="173" spans="18:19">
      <c r="R173"/>
      <c r="S173"/>
    </row>
    <row r="174" spans="18:19">
      <c r="R174"/>
      <c r="S174"/>
    </row>
    <row r="175" spans="18:19">
      <c r="R175"/>
      <c r="S175"/>
    </row>
    <row r="176" spans="18:19">
      <c r="R176"/>
      <c r="S176"/>
    </row>
    <row r="177" spans="18:19">
      <c r="R177"/>
      <c r="S177"/>
    </row>
    <row r="178" spans="18:19">
      <c r="R178"/>
      <c r="S178"/>
    </row>
    <row r="179" spans="18:19">
      <c r="R179"/>
      <c r="S179"/>
    </row>
    <row r="180" spans="18:19">
      <c r="R180"/>
      <c r="S180"/>
    </row>
    <row r="181" spans="18:19">
      <c r="R181"/>
      <c r="S181"/>
    </row>
    <row r="182" spans="18:19">
      <c r="R182"/>
      <c r="S182"/>
    </row>
    <row r="183" spans="18:19">
      <c r="R183"/>
      <c r="S183"/>
    </row>
    <row r="184" spans="18:19">
      <c r="R184"/>
      <c r="S184"/>
    </row>
    <row r="185" spans="18:19">
      <c r="R185"/>
      <c r="S185"/>
    </row>
    <row r="186" spans="18:19">
      <c r="R186"/>
      <c r="S186"/>
    </row>
    <row r="187" spans="18:19">
      <c r="R187"/>
      <c r="S187"/>
    </row>
    <row r="188" spans="18:19" ht="12.75" customHeight="1">
      <c r="R188"/>
      <c r="S188"/>
    </row>
    <row r="189" spans="18:19" ht="12.75" customHeight="1">
      <c r="R189"/>
      <c r="S189"/>
    </row>
    <row r="190" spans="18:19" ht="12.75" customHeight="1">
      <c r="R190"/>
      <c r="S190"/>
    </row>
    <row r="191" spans="18:19" ht="12.75" customHeight="1">
      <c r="R191"/>
      <c r="S191"/>
    </row>
    <row r="192" spans="18:19" ht="12.75" customHeight="1">
      <c r="R192"/>
      <c r="S192"/>
    </row>
    <row r="193" spans="18:19" ht="12.75" customHeight="1">
      <c r="R193"/>
      <c r="S193"/>
    </row>
    <row r="194" spans="18:19" ht="12.75" customHeight="1">
      <c r="R194"/>
      <c r="S194"/>
    </row>
    <row r="195" spans="18:19" ht="12.75" customHeight="1">
      <c r="R195"/>
      <c r="S195"/>
    </row>
    <row r="196" spans="18:19" ht="12.75" customHeight="1">
      <c r="R196"/>
      <c r="S196"/>
    </row>
    <row r="197" spans="18:19" ht="12.75" customHeight="1">
      <c r="R197"/>
      <c r="S197"/>
    </row>
    <row r="198" spans="18:19" ht="12.75" customHeight="1">
      <c r="S198"/>
    </row>
    <row r="199" spans="18:19" ht="12.75" customHeight="1">
      <c r="S199"/>
    </row>
    <row r="200" spans="18:19" ht="12.75" customHeight="1"/>
    <row r="201" spans="18:19" ht="12.75" customHeight="1"/>
    <row r="202" spans="18:19" ht="12.75" customHeight="1"/>
    <row r="203" spans="18:19" ht="12.75" customHeight="1"/>
    <row r="204" spans="18:19" ht="12.75" customHeight="1"/>
    <row r="205" spans="18:19" ht="12.75" customHeight="1"/>
    <row r="206" spans="18:19" ht="12.75" customHeight="1"/>
    <row r="207" spans="18:19" ht="12.75" customHeight="1"/>
    <row r="208" spans="18:19"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sheetData>
  <mergeCells count="42">
    <mergeCell ref="M4:Q4"/>
    <mergeCell ref="B31:B33"/>
    <mergeCell ref="C31:C33"/>
    <mergeCell ref="C37:C39"/>
    <mergeCell ref="C55:C57"/>
    <mergeCell ref="C43:C45"/>
    <mergeCell ref="B52:B54"/>
    <mergeCell ref="C52:C54"/>
    <mergeCell ref="B55:B57"/>
    <mergeCell ref="B43:B45"/>
    <mergeCell ref="B34:B36"/>
    <mergeCell ref="C34:C36"/>
    <mergeCell ref="B46:B48"/>
    <mergeCell ref="C46:C48"/>
    <mergeCell ref="B13:B15"/>
    <mergeCell ref="C13:C15"/>
    <mergeCell ref="B58:B60"/>
    <mergeCell ref="C58:C60"/>
    <mergeCell ref="C49:C51"/>
    <mergeCell ref="C11:D11"/>
    <mergeCell ref="C19:C21"/>
    <mergeCell ref="C22:C24"/>
    <mergeCell ref="B37:B39"/>
    <mergeCell ref="B49:B51"/>
    <mergeCell ref="C16:C18"/>
    <mergeCell ref="C25:C27"/>
    <mergeCell ref="B19:B21"/>
    <mergeCell ref="B12:D12"/>
    <mergeCell ref="B40:B42"/>
    <mergeCell ref="B28:B30"/>
    <mergeCell ref="C40:C42"/>
    <mergeCell ref="B22:B24"/>
    <mergeCell ref="B25:B27"/>
    <mergeCell ref="C28:C30"/>
    <mergeCell ref="C5:D5"/>
    <mergeCell ref="B16:B18"/>
    <mergeCell ref="F4:K4"/>
    <mergeCell ref="C6:D6"/>
    <mergeCell ref="C7:D7"/>
    <mergeCell ref="C8:D8"/>
    <mergeCell ref="C9:D9"/>
    <mergeCell ref="C10:D10"/>
  </mergeCells>
  <phoneticPr fontId="0" type="noConversion"/>
  <printOptions headings="1"/>
  <pageMargins left="0.75" right="0.75" top="1" bottom="1" header="0.5" footer="0.5"/>
  <pageSetup scale="34" orientation="landscape" r:id="rId1"/>
  <headerFooter alignWithMargins="0"/>
  <ignoredErrors>
    <ignoredError sqref="G5 I5 K5"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39"/>
  <sheetViews>
    <sheetView showGridLines="0" zoomScale="80" zoomScaleNormal="80" workbookViewId="0"/>
  </sheetViews>
  <sheetFormatPr defaultColWidth="8.88671875" defaultRowHeight="13.2"/>
  <cols>
    <col min="1" max="1" width="11" customWidth="1"/>
    <col min="2" max="2" width="59.33203125" customWidth="1"/>
    <col min="3" max="3" width="8.88671875" customWidth="1"/>
    <col min="4" max="4" width="7.6640625" customWidth="1"/>
    <col min="5" max="5" width="7.88671875" customWidth="1"/>
    <col min="6" max="6" width="8.109375" customWidth="1"/>
    <col min="7" max="7" width="10.6640625" hidden="1" customWidth="1"/>
    <col min="8" max="8" width="11.6640625" hidden="1" customWidth="1"/>
    <col min="9" max="9" width="7.33203125" hidden="1" customWidth="1"/>
    <col min="10" max="10" width="9.33203125" hidden="1" customWidth="1"/>
    <col min="11" max="11" width="9.88671875" hidden="1" customWidth="1"/>
    <col min="12" max="12" width="10.5546875" hidden="1" customWidth="1"/>
    <col min="13" max="13" width="9.88671875" hidden="1" customWidth="1"/>
    <col min="14" max="14" width="18.88671875" hidden="1" customWidth="1"/>
    <col min="15" max="15" width="17.5546875" hidden="1" customWidth="1"/>
    <col min="16" max="16" width="9.88671875" hidden="1" customWidth="1"/>
    <col min="17" max="17" width="11.77734375" hidden="1" customWidth="1"/>
    <col min="18" max="18" width="10.109375" customWidth="1"/>
    <col min="19" max="20" width="8.109375" customWidth="1"/>
  </cols>
  <sheetData>
    <row r="1" spans="1:18">
      <c r="A1" s="24"/>
      <c r="G1">
        <v>2</v>
      </c>
      <c r="H1">
        <v>4</v>
      </c>
      <c r="I1" s="19">
        <f>IF(H1=1,I3,IF(H1=2, I4, IF(H1=3,I5,IF(H1=4,I6,IF(H1=5,I7,IF(H1=6,I8,IF(H1=7,I9,IF(H1=8,I10,I11))))))))</f>
        <v>0.93700000000000006</v>
      </c>
      <c r="J1">
        <v>3</v>
      </c>
      <c r="K1" s="19">
        <f>IF(J1=1,K3,IF(J1=2, K4, IF(J1=3,K5,K6)))</f>
        <v>60</v>
      </c>
      <c r="L1" s="19">
        <v>2</v>
      </c>
      <c r="M1" s="19">
        <f>IF(L1=1,M3,M4)</f>
        <v>36</v>
      </c>
      <c r="N1" s="19">
        <v>1</v>
      </c>
      <c r="O1" s="19">
        <v>1</v>
      </c>
      <c r="P1" s="19"/>
      <c r="Q1" s="19">
        <v>2</v>
      </c>
      <c r="R1" s="19"/>
    </row>
    <row r="2" spans="1:18">
      <c r="G2" t="s">
        <v>19</v>
      </c>
      <c r="H2" s="154" t="s">
        <v>20</v>
      </c>
      <c r="I2" s="19"/>
      <c r="J2" t="s">
        <v>82</v>
      </c>
      <c r="K2" s="19"/>
      <c r="L2" s="19" t="s">
        <v>43</v>
      </c>
      <c r="M2" s="19"/>
      <c r="N2" s="19" t="s">
        <v>238</v>
      </c>
      <c r="O2" s="19" t="s">
        <v>237</v>
      </c>
      <c r="P2" s="19"/>
      <c r="Q2" s="19" t="s">
        <v>84</v>
      </c>
      <c r="R2" s="19"/>
    </row>
    <row r="3" spans="1:18" ht="17.25" customHeight="1">
      <c r="G3" t="str">
        <f>'RLDRAM3 Spec'!F4</f>
        <v>576Mb</v>
      </c>
      <c r="H3" s="1" t="s">
        <v>264</v>
      </c>
      <c r="I3" s="19">
        <v>0.83299999999999996</v>
      </c>
      <c r="J3" t="s">
        <v>249</v>
      </c>
      <c r="K3" s="19">
        <v>0</v>
      </c>
      <c r="L3" s="19" t="s">
        <v>41</v>
      </c>
      <c r="M3" s="19">
        <v>18</v>
      </c>
      <c r="N3" s="19" t="s">
        <v>239</v>
      </c>
      <c r="O3" s="19" t="s">
        <v>242</v>
      </c>
      <c r="P3" s="19">
        <v>1</v>
      </c>
      <c r="Q3" s="19">
        <v>2</v>
      </c>
      <c r="R3" s="19"/>
    </row>
    <row r="4" spans="1:18" ht="15" customHeight="1">
      <c r="G4" s="154" t="s">
        <v>263</v>
      </c>
      <c r="H4" s="1" t="s">
        <v>265</v>
      </c>
      <c r="I4" s="19">
        <v>0.83299999999999996</v>
      </c>
      <c r="J4" t="s">
        <v>250</v>
      </c>
      <c r="K4" s="19">
        <v>40</v>
      </c>
      <c r="L4" s="19" t="s">
        <v>42</v>
      </c>
      <c r="M4" s="19">
        <v>36</v>
      </c>
      <c r="N4" s="19" t="s">
        <v>240</v>
      </c>
      <c r="O4" s="19" t="s">
        <v>236</v>
      </c>
      <c r="P4" s="19">
        <v>2</v>
      </c>
      <c r="Q4" s="19">
        <v>4</v>
      </c>
      <c r="R4" s="19"/>
    </row>
    <row r="5" spans="1:18" ht="18.600000000000001" customHeight="1">
      <c r="A5" s="200" t="s">
        <v>222</v>
      </c>
      <c r="B5" s="201"/>
      <c r="C5" s="201"/>
      <c r="D5" s="201"/>
      <c r="E5" s="201"/>
      <c r="F5" s="32"/>
      <c r="H5" s="1" t="s">
        <v>266</v>
      </c>
      <c r="I5" s="19">
        <v>0.93700000000000006</v>
      </c>
      <c r="J5" t="s">
        <v>251</v>
      </c>
      <c r="K5" s="19">
        <v>60</v>
      </c>
      <c r="L5" s="19"/>
      <c r="M5" s="19"/>
      <c r="N5" s="19" t="s">
        <v>241</v>
      </c>
      <c r="O5" s="19"/>
      <c r="Q5" s="19">
        <v>8</v>
      </c>
      <c r="R5" s="19"/>
    </row>
    <row r="6" spans="1:18" ht="5.4" customHeight="1" thickBot="1">
      <c r="A6" s="15"/>
      <c r="B6" s="15"/>
      <c r="C6" s="15"/>
      <c r="D6" s="15"/>
      <c r="E6" s="15"/>
      <c r="H6" s="1" t="s">
        <v>225</v>
      </c>
      <c r="I6" s="19">
        <v>0.93700000000000006</v>
      </c>
      <c r="J6" t="s">
        <v>252</v>
      </c>
      <c r="K6" s="19">
        <v>120</v>
      </c>
      <c r="N6" s="19" t="s">
        <v>181</v>
      </c>
      <c r="O6" s="19" t="s">
        <v>181</v>
      </c>
    </row>
    <row r="7" spans="1:18" ht="18.75" customHeight="1">
      <c r="A7" s="15"/>
      <c r="B7" s="77" t="s">
        <v>25</v>
      </c>
      <c r="C7" s="34" t="str">
        <f>INDEX(G3:G4,G1)</f>
        <v>1.125Gb</v>
      </c>
      <c r="D7" s="105"/>
      <c r="H7" s="1" t="s">
        <v>226</v>
      </c>
      <c r="I7" s="19">
        <v>0.93700000000000006</v>
      </c>
      <c r="N7" s="19" t="s">
        <v>181</v>
      </c>
      <c r="O7" s="19" t="s">
        <v>181</v>
      </c>
    </row>
    <row r="8" spans="1:18" ht="18.75" customHeight="1">
      <c r="A8" s="15"/>
      <c r="B8" s="78" t="s">
        <v>134</v>
      </c>
      <c r="C8" s="29">
        <f>INDEX(M3:M5,L1)</f>
        <v>36</v>
      </c>
      <c r="D8" s="106"/>
      <c r="H8" s="1" t="s">
        <v>227</v>
      </c>
      <c r="I8" s="19">
        <v>1.07</v>
      </c>
      <c r="N8" s="19" t="s">
        <v>181</v>
      </c>
      <c r="O8" s="19" t="s">
        <v>181</v>
      </c>
    </row>
    <row r="9" spans="1:18" ht="18.75" customHeight="1">
      <c r="A9" s="15"/>
      <c r="B9" s="78" t="s">
        <v>20</v>
      </c>
      <c r="C9" s="33" t="str">
        <f>INDEX(H3:H8,H1)</f>
        <v>-093E</v>
      </c>
      <c r="D9" s="107"/>
      <c r="H9" s="1" t="s">
        <v>228</v>
      </c>
      <c r="I9" s="19">
        <v>1.07</v>
      </c>
      <c r="N9" s="19" t="s">
        <v>181</v>
      </c>
      <c r="O9" s="19" t="s">
        <v>181</v>
      </c>
    </row>
    <row r="10" spans="1:18" ht="18.75" customHeight="1">
      <c r="A10" s="15"/>
      <c r="B10" s="104" t="s">
        <v>231</v>
      </c>
      <c r="C10" s="29"/>
      <c r="D10" s="106"/>
      <c r="H10" s="1" t="s">
        <v>229</v>
      </c>
      <c r="I10" s="19">
        <v>1.248</v>
      </c>
      <c r="N10" s="19" t="s">
        <v>181</v>
      </c>
      <c r="O10" s="19" t="s">
        <v>181</v>
      </c>
    </row>
    <row r="11" spans="1:18" ht="18.600000000000001" customHeight="1">
      <c r="A11" s="15"/>
      <c r="B11" s="79" t="s">
        <v>232</v>
      </c>
      <c r="C11" s="35"/>
      <c r="D11" s="108"/>
      <c r="H11" s="1" t="s">
        <v>230</v>
      </c>
      <c r="I11" s="19">
        <v>1.248</v>
      </c>
      <c r="N11" s="19" t="s">
        <v>181</v>
      </c>
      <c r="O11" s="19" t="s">
        <v>181</v>
      </c>
    </row>
    <row r="12" spans="1:18" ht="18.600000000000001" customHeight="1">
      <c r="A12" s="15"/>
      <c r="B12" s="79" t="s">
        <v>248</v>
      </c>
      <c r="C12" s="35"/>
      <c r="D12" s="108"/>
      <c r="N12" s="19" t="s">
        <v>181</v>
      </c>
      <c r="O12" s="19" t="s">
        <v>181</v>
      </c>
    </row>
    <row r="13" spans="1:18" ht="18.600000000000001" customHeight="1">
      <c r="A13" s="15"/>
      <c r="B13" s="104" t="s">
        <v>84</v>
      </c>
      <c r="C13" s="35"/>
      <c r="D13" s="2"/>
      <c r="E13" s="103"/>
      <c r="N13" s="19" t="s">
        <v>181</v>
      </c>
      <c r="O13" s="19" t="s">
        <v>181</v>
      </c>
    </row>
    <row r="14" spans="1:18" ht="10.199999999999999" customHeight="1">
      <c r="A14" s="15"/>
      <c r="N14" s="19" t="s">
        <v>181</v>
      </c>
      <c r="O14" s="19"/>
    </row>
    <row r="15" spans="1:18" ht="1.2" customHeight="1">
      <c r="A15" s="15"/>
      <c r="B15" s="15"/>
      <c r="C15" s="16"/>
      <c r="D15" s="16"/>
      <c r="E15" s="15"/>
      <c r="N15" s="19" t="s">
        <v>181</v>
      </c>
      <c r="O15" s="19"/>
    </row>
    <row r="16" spans="1:18" ht="4.8" customHeight="1">
      <c r="N16" s="19" t="s">
        <v>181</v>
      </c>
      <c r="O16" s="19"/>
    </row>
    <row r="17" spans="1:7" ht="6" customHeight="1" thickBot="1"/>
    <row r="18" spans="1:7" ht="13.8">
      <c r="A18" s="80" t="s">
        <v>23</v>
      </c>
      <c r="B18" s="81" t="s">
        <v>24</v>
      </c>
      <c r="C18" s="202" t="s">
        <v>21</v>
      </c>
      <c r="D18" s="203"/>
      <c r="E18" s="82" t="s">
        <v>22</v>
      </c>
      <c r="G18" s="1"/>
    </row>
    <row r="19" spans="1:7" ht="13.8">
      <c r="A19" s="56"/>
      <c r="B19" s="52" t="s">
        <v>69</v>
      </c>
      <c r="C19" s="83">
        <f>'RLDRAM3 Spec'!F71</f>
        <v>1.42</v>
      </c>
      <c r="D19" s="109"/>
      <c r="E19" s="84" t="s">
        <v>5</v>
      </c>
      <c r="F19" s="1"/>
      <c r="G19" s="1"/>
    </row>
    <row r="20" spans="1:7" ht="13.8">
      <c r="A20" s="56"/>
      <c r="B20" s="52" t="s">
        <v>68</v>
      </c>
      <c r="C20" s="83">
        <f>'RLDRAM3 Spec'!F72</f>
        <v>1.28</v>
      </c>
      <c r="D20" s="109"/>
      <c r="E20" s="84" t="s">
        <v>5</v>
      </c>
      <c r="F20" s="1"/>
      <c r="G20" s="1"/>
    </row>
    <row r="21" spans="1:7" ht="13.8">
      <c r="A21" s="56"/>
      <c r="B21" s="52" t="s">
        <v>62</v>
      </c>
      <c r="C21" s="83">
        <f>'RLDRAM3 Spec'!F73</f>
        <v>2.63</v>
      </c>
      <c r="D21" s="109"/>
      <c r="E21" s="84" t="s">
        <v>5</v>
      </c>
      <c r="F21" s="1"/>
      <c r="G21" s="1"/>
    </row>
    <row r="22" spans="1:7" ht="13.8">
      <c r="A22" s="56"/>
      <c r="B22" s="52" t="s">
        <v>63</v>
      </c>
      <c r="C22" s="83">
        <f>'RLDRAM3 Spec'!F74</f>
        <v>2.38</v>
      </c>
      <c r="D22" s="109"/>
      <c r="E22" s="84" t="s">
        <v>5</v>
      </c>
      <c r="F22" s="1"/>
      <c r="G22" s="1"/>
    </row>
    <row r="23" spans="1:7" ht="13.8">
      <c r="A23" s="56"/>
      <c r="B23" s="52" t="s">
        <v>64</v>
      </c>
      <c r="C23" s="83">
        <f>'RLDRAM3 Spec'!F75</f>
        <v>1.26</v>
      </c>
      <c r="D23" s="109"/>
      <c r="E23" s="84" t="s">
        <v>5</v>
      </c>
      <c r="F23" s="1"/>
      <c r="G23" s="1"/>
    </row>
    <row r="24" spans="1:7" ht="13.8">
      <c r="A24" s="56"/>
      <c r="B24" s="52" t="s">
        <v>65</v>
      </c>
      <c r="C24" s="83">
        <f>'RLDRAM3 Spec'!F76</f>
        <v>1.1399999999999999</v>
      </c>
      <c r="D24" s="109"/>
      <c r="E24" s="84" t="s">
        <v>5</v>
      </c>
      <c r="F24" s="1"/>
      <c r="G24" s="1"/>
    </row>
    <row r="25" spans="1:7" ht="13.8">
      <c r="A25" s="56"/>
      <c r="B25" s="52" t="s">
        <v>66</v>
      </c>
      <c r="C25" s="83">
        <f>'RLDRAM3 Spec'!F77</f>
        <v>0.64260000000000006</v>
      </c>
      <c r="D25" s="109"/>
      <c r="E25" s="84" t="s">
        <v>5</v>
      </c>
      <c r="F25" s="1"/>
      <c r="G25" s="1"/>
    </row>
    <row r="26" spans="1:7" ht="13.8">
      <c r="A26" s="56"/>
      <c r="B26" s="52" t="s">
        <v>67</v>
      </c>
      <c r="C26" s="83">
        <f>'RLDRAM3 Spec'!F78</f>
        <v>0.55859999999999999</v>
      </c>
      <c r="D26" s="109"/>
      <c r="E26" s="84" t="s">
        <v>5</v>
      </c>
      <c r="F26" s="1"/>
      <c r="G26" s="1"/>
    </row>
    <row r="27" spans="1:7" ht="13.8">
      <c r="A27" s="56"/>
      <c r="B27" s="52" t="s">
        <v>70</v>
      </c>
      <c r="C27" s="83">
        <f>'RLDRAM3 Spec'!F79</f>
        <v>0.67473000000000005</v>
      </c>
      <c r="D27" s="109"/>
      <c r="E27" s="84" t="s">
        <v>5</v>
      </c>
      <c r="F27" s="1"/>
      <c r="G27" s="1"/>
    </row>
    <row r="28" spans="1:7" ht="13.8">
      <c r="A28" s="56"/>
      <c r="B28" s="52" t="s">
        <v>71</v>
      </c>
      <c r="C28" s="83">
        <f>'RLDRAM3 Spec'!F80</f>
        <v>0.53066999999999998</v>
      </c>
      <c r="D28" s="109"/>
      <c r="E28" s="84" t="s">
        <v>5</v>
      </c>
      <c r="F28" s="1"/>
      <c r="G28" s="1"/>
    </row>
    <row r="29" spans="1:7" ht="13.8">
      <c r="A29" s="51"/>
      <c r="B29" s="52"/>
      <c r="C29" s="156" t="s">
        <v>223</v>
      </c>
      <c r="D29" s="157" t="s">
        <v>224</v>
      </c>
      <c r="E29" s="158"/>
      <c r="F29" s="1"/>
      <c r="G29" s="1"/>
    </row>
    <row r="30" spans="1:7" ht="13.8">
      <c r="A30" s="51" t="s">
        <v>72</v>
      </c>
      <c r="B30" s="52" t="s">
        <v>46</v>
      </c>
      <c r="C30" s="83">
        <f>'RLDRAM3 Spec'!F82</f>
        <v>225</v>
      </c>
      <c r="D30" s="83">
        <f>'RLDRAM3 Spec'!G82</f>
        <v>55</v>
      </c>
      <c r="E30" s="84" t="s">
        <v>6</v>
      </c>
      <c r="F30" s="1"/>
      <c r="G30" s="1"/>
    </row>
    <row r="31" spans="1:7" ht="13.8">
      <c r="A31" s="51" t="s">
        <v>73</v>
      </c>
      <c r="B31" s="52" t="s">
        <v>49</v>
      </c>
      <c r="C31" s="83">
        <f>'RLDRAM3 Spec'!F83</f>
        <v>625</v>
      </c>
      <c r="D31" s="83">
        <f>'RLDRAM3 Spec'!G83</f>
        <v>55</v>
      </c>
      <c r="E31" s="84" t="s">
        <v>6</v>
      </c>
      <c r="F31" s="1"/>
      <c r="G31" s="1"/>
    </row>
    <row r="32" spans="1:7" ht="13.8">
      <c r="A32" s="51" t="s">
        <v>233</v>
      </c>
      <c r="B32" s="52" t="s">
        <v>234</v>
      </c>
      <c r="C32" s="83">
        <f>IF('RLDRAM3 Config'!$O$1=1,'RLDRAM3 Spec'!F87,'RLDRAM3 Spec'!F89)</f>
        <v>1150</v>
      </c>
      <c r="D32" s="83">
        <f>'RLDRAM3 Spec'!G87</f>
        <v>115</v>
      </c>
      <c r="E32" s="84" t="s">
        <v>6</v>
      </c>
      <c r="F32" s="1"/>
    </row>
    <row r="33" spans="1:6" ht="13.8">
      <c r="A33" s="51" t="s">
        <v>78</v>
      </c>
      <c r="B33" s="52" t="s">
        <v>58</v>
      </c>
      <c r="C33" s="83">
        <f>'RLDRAM3 Spec'!F88</f>
        <v>595</v>
      </c>
      <c r="D33" s="83">
        <f>'RLDRAM3 Spec'!G88</f>
        <v>55</v>
      </c>
      <c r="E33" s="84" t="s">
        <v>6</v>
      </c>
    </row>
    <row r="34" spans="1:6" ht="13.8">
      <c r="A34" s="51" t="s">
        <v>103</v>
      </c>
      <c r="B34" s="52" t="s">
        <v>235</v>
      </c>
      <c r="C34" s="83">
        <f>IF('RLDRAM3 Config'!$Q$1=1,'RLDRAM3 Spec'!F84,IF('RLDRAM3 Config'!$Q$1=2,'RLDRAM3 Spec'!F85,'RLDRAM3 Spec'!F86))</f>
        <v>1140</v>
      </c>
      <c r="D34" s="83">
        <f>IF('RLDRAM3 Config'!$Q$1=1,'RLDRAM3 Spec'!G84,IF('RLDRAM3 Config'!$Q$1=2,'RLDRAM3 Spec'!G85,'RLDRAM3 Spec'!G86))</f>
        <v>60</v>
      </c>
      <c r="E34" s="84" t="s">
        <v>6</v>
      </c>
    </row>
    <row r="35" spans="1:6" ht="13.8">
      <c r="A35" s="51" t="s">
        <v>104</v>
      </c>
      <c r="B35" s="52" t="s">
        <v>106</v>
      </c>
      <c r="C35" s="83">
        <f>IF('RLDRAM3 Config'!$N$1=2,'RLDRAM3 Spec'!F93,IF('RLDRAM3 Config'!$N$1=3,'RLDRAM3 Spec'!F94,IF('RLDRAM3 Config'!$Q$1=1,'RLDRAM3 Spec'!F90,IF('RLDRAM3 Config'!$Q$1=2,'RLDRAM3 Spec'!F91,'RLDRAM3 Spec'!F92))))</f>
        <v>1595</v>
      </c>
      <c r="D35" s="83">
        <f>IF('RLDRAM3 Config'!$Q$1=1,'RLDRAM3 Spec'!G90,IF('RLDRAM3 Config'!$Q$1=2,'RLDRAM3 Spec'!G91,'RLDRAM3 Spec'!G92))</f>
        <v>90</v>
      </c>
      <c r="E35" s="84" t="s">
        <v>6</v>
      </c>
    </row>
    <row r="36" spans="1:6" ht="13.8">
      <c r="A36" s="51" t="s">
        <v>105</v>
      </c>
      <c r="B36" s="52" t="s">
        <v>107</v>
      </c>
      <c r="C36" s="83">
        <f>IF('RLDRAM3 Config'!$Q$1=1,'RLDRAM3 Spec'!F95,IF('RLDRAM3 Config'!$Q$1=2,'RLDRAM3 Spec'!F96,'RLDRAM3 Spec'!F97))</f>
        <v>1595</v>
      </c>
      <c r="D36" s="83">
        <f>IF('RLDRAM3 Config'!$Q$1=1,'RLDRAM3 Spec'!G95,IF('RLDRAM3 Config'!$Q$1=2,'RLDRAM3 Spec'!G96,'RLDRAM3 Spec'!G97))</f>
        <v>90</v>
      </c>
      <c r="E36" s="84" t="s">
        <v>6</v>
      </c>
      <c r="F36" s="23"/>
    </row>
    <row r="39" spans="1:6">
      <c r="B39" s="160"/>
    </row>
  </sheetData>
  <sheetProtection selectLockedCells="1" selectUnlockedCells="1"/>
  <protectedRanges>
    <protectedRange sqref="C17:C29 C37:C39 C30:D33" name="Range1"/>
  </protectedRanges>
  <mergeCells count="2">
    <mergeCell ref="A5:E5"/>
    <mergeCell ref="C18:D18"/>
  </mergeCells>
  <phoneticPr fontId="0" type="noConversion"/>
  <dataValidations count="2">
    <dataValidation type="list" allowBlank="1" showInputMessage="1" showErrorMessage="1" sqref="G3">
      <formula1>"G3"</formula1>
    </dataValidation>
    <dataValidation type="list" allowBlank="1" showInputMessage="1" showErrorMessage="1" sqref="F4">
      <formula1>$H$3:$H$8</formula1>
    </dataValidation>
  </dataValidations>
  <printOptions headings="1"/>
  <pageMargins left="0.75" right="0.75" top="1" bottom="1" header="0.5" footer="0.5"/>
  <pageSetup scale="5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locked="0" defaultSize="0" autoFill="0" autoLine="0" autoPict="0">
                <anchor moveWithCells="1">
                  <from>
                    <xdr:col>2</xdr:col>
                    <xdr:colOff>0</xdr:colOff>
                    <xdr:row>8</xdr:row>
                    <xdr:rowOff>0</xdr:rowOff>
                  </from>
                  <to>
                    <xdr:col>4</xdr:col>
                    <xdr:colOff>22860</xdr:colOff>
                    <xdr:row>9</xdr:row>
                    <xdr:rowOff>0</xdr:rowOff>
                  </to>
                </anchor>
              </controlPr>
            </control>
          </mc:Choice>
        </mc:AlternateContent>
        <mc:AlternateContent xmlns:mc="http://schemas.openxmlformats.org/markup-compatibility/2006">
          <mc:Choice Requires="x14">
            <control shapeId="4098" r:id="rId5" name="Drop Down 2">
              <controlPr locked="0" defaultSize="0" autoFill="0" autoLine="0" autoPict="0">
                <anchor moveWithCells="1">
                  <from>
                    <xdr:col>2</xdr:col>
                    <xdr:colOff>0</xdr:colOff>
                    <xdr:row>7</xdr:row>
                    <xdr:rowOff>0</xdr:rowOff>
                  </from>
                  <to>
                    <xdr:col>4</xdr:col>
                    <xdr:colOff>22860</xdr:colOff>
                    <xdr:row>8</xdr:row>
                    <xdr:rowOff>0</xdr:rowOff>
                  </to>
                </anchor>
              </controlPr>
            </control>
          </mc:Choice>
        </mc:AlternateContent>
        <mc:AlternateContent xmlns:mc="http://schemas.openxmlformats.org/markup-compatibility/2006">
          <mc:Choice Requires="x14">
            <control shapeId="4101" r:id="rId6" name="Drop Down 5">
              <controlPr locked="0" defaultSize="0" autoFill="0" autoLine="0" autoPict="0">
                <anchor moveWithCells="1">
                  <from>
                    <xdr:col>2</xdr:col>
                    <xdr:colOff>0</xdr:colOff>
                    <xdr:row>10</xdr:row>
                    <xdr:rowOff>0</xdr:rowOff>
                  </from>
                  <to>
                    <xdr:col>4</xdr:col>
                    <xdr:colOff>22860</xdr:colOff>
                    <xdr:row>10</xdr:row>
                    <xdr:rowOff>182880</xdr:rowOff>
                  </to>
                </anchor>
              </controlPr>
            </control>
          </mc:Choice>
        </mc:AlternateContent>
        <mc:AlternateContent xmlns:mc="http://schemas.openxmlformats.org/markup-compatibility/2006">
          <mc:Choice Requires="x14">
            <control shapeId="4102" r:id="rId7" name="Drop Down 6">
              <controlPr locked="0" defaultSize="0" autoFill="0" autoLine="0" autoPict="0">
                <anchor moveWithCells="1">
                  <from>
                    <xdr:col>2</xdr:col>
                    <xdr:colOff>0</xdr:colOff>
                    <xdr:row>6</xdr:row>
                    <xdr:rowOff>0</xdr:rowOff>
                  </from>
                  <to>
                    <xdr:col>4</xdr:col>
                    <xdr:colOff>22860</xdr:colOff>
                    <xdr:row>7</xdr:row>
                    <xdr:rowOff>0</xdr:rowOff>
                  </to>
                </anchor>
              </controlPr>
            </control>
          </mc:Choice>
        </mc:AlternateContent>
        <mc:AlternateContent xmlns:mc="http://schemas.openxmlformats.org/markup-compatibility/2006">
          <mc:Choice Requires="x14">
            <control shapeId="4103" r:id="rId8" name="Drop Down 7">
              <controlPr locked="0" defaultSize="0" autoFill="0" autoLine="0" autoPict="0">
                <anchor moveWithCells="1">
                  <from>
                    <xdr:col>2</xdr:col>
                    <xdr:colOff>0</xdr:colOff>
                    <xdr:row>10</xdr:row>
                    <xdr:rowOff>7620</xdr:rowOff>
                  </from>
                  <to>
                    <xdr:col>4</xdr:col>
                    <xdr:colOff>22860</xdr:colOff>
                    <xdr:row>11</xdr:row>
                    <xdr:rowOff>0</xdr:rowOff>
                  </to>
                </anchor>
              </controlPr>
            </control>
          </mc:Choice>
        </mc:AlternateContent>
        <mc:AlternateContent xmlns:mc="http://schemas.openxmlformats.org/markup-compatibility/2006">
          <mc:Choice Requires="x14">
            <control shapeId="4104" r:id="rId9" name="Drop Down 8">
              <controlPr locked="0" defaultSize="0" autoFill="0" autoLine="0" autoPict="0">
                <anchor moveWithCells="1">
                  <from>
                    <xdr:col>2</xdr:col>
                    <xdr:colOff>0</xdr:colOff>
                    <xdr:row>9</xdr:row>
                    <xdr:rowOff>7620</xdr:rowOff>
                  </from>
                  <to>
                    <xdr:col>4</xdr:col>
                    <xdr:colOff>22860</xdr:colOff>
                    <xdr:row>10</xdr:row>
                    <xdr:rowOff>0</xdr:rowOff>
                  </to>
                </anchor>
              </controlPr>
            </control>
          </mc:Choice>
        </mc:AlternateContent>
        <mc:AlternateContent xmlns:mc="http://schemas.openxmlformats.org/markup-compatibility/2006">
          <mc:Choice Requires="x14">
            <control shapeId="4111" r:id="rId10" name="Drop Down 15">
              <controlPr locked="0" defaultSize="0" autoFill="0" autoLine="0" autoPict="0">
                <anchor moveWithCells="1">
                  <from>
                    <xdr:col>2</xdr:col>
                    <xdr:colOff>0</xdr:colOff>
                    <xdr:row>11</xdr:row>
                    <xdr:rowOff>0</xdr:rowOff>
                  </from>
                  <to>
                    <xdr:col>4</xdr:col>
                    <xdr:colOff>22860</xdr:colOff>
                    <xdr:row>11</xdr:row>
                    <xdr:rowOff>182880</xdr:rowOff>
                  </to>
                </anchor>
              </controlPr>
            </control>
          </mc:Choice>
        </mc:AlternateContent>
        <mc:AlternateContent xmlns:mc="http://schemas.openxmlformats.org/markup-compatibility/2006">
          <mc:Choice Requires="x14">
            <control shapeId="4112" r:id="rId11" name="Drop Down 16">
              <controlPr locked="0" defaultSize="0" autoFill="0" autoLine="0" autoPict="0">
                <anchor moveWithCells="1">
                  <from>
                    <xdr:col>2</xdr:col>
                    <xdr:colOff>0</xdr:colOff>
                    <xdr:row>11</xdr:row>
                    <xdr:rowOff>7620</xdr:rowOff>
                  </from>
                  <to>
                    <xdr:col>4</xdr:col>
                    <xdr:colOff>22860</xdr:colOff>
                    <xdr:row>12</xdr:row>
                    <xdr:rowOff>0</xdr:rowOff>
                  </to>
                </anchor>
              </controlPr>
            </control>
          </mc:Choice>
        </mc:AlternateContent>
        <mc:AlternateContent xmlns:mc="http://schemas.openxmlformats.org/markup-compatibility/2006">
          <mc:Choice Requires="x14">
            <control shapeId="4281" r:id="rId12" name="Drop Down 185">
              <controlPr locked="0" defaultSize="0" autoFill="0" autoLine="0" autoPict="0">
                <anchor moveWithCells="1">
                  <from>
                    <xdr:col>2</xdr:col>
                    <xdr:colOff>0</xdr:colOff>
                    <xdr:row>12</xdr:row>
                    <xdr:rowOff>7620</xdr:rowOff>
                  </from>
                  <to>
                    <xdr:col>4</xdr:col>
                    <xdr:colOff>22860</xdr:colOff>
                    <xdr:row>12</xdr:row>
                    <xdr:rowOff>198120</xdr:rowOff>
                  </to>
                </anchor>
              </controlPr>
            </control>
          </mc:Choice>
        </mc:AlternateContent>
        <mc:AlternateContent xmlns:mc="http://schemas.openxmlformats.org/markup-compatibility/2006">
          <mc:Choice Requires="x14">
            <control shapeId="4288" r:id="rId13" name="Drop Down 192">
              <controlPr locked="0" defaultSize="0" autoFill="0" autoLine="0" autoPict="0">
                <anchor moveWithCells="1">
                  <from>
                    <xdr:col>2</xdr:col>
                    <xdr:colOff>0</xdr:colOff>
                    <xdr:row>12</xdr:row>
                    <xdr:rowOff>0</xdr:rowOff>
                  </from>
                  <to>
                    <xdr:col>4</xdr:col>
                    <xdr:colOff>22860</xdr:colOff>
                    <xdr:row>12</xdr:row>
                    <xdr:rowOff>182880</xdr:rowOff>
                  </to>
                </anchor>
              </controlPr>
            </control>
          </mc:Choice>
        </mc:AlternateContent>
        <mc:AlternateContent xmlns:mc="http://schemas.openxmlformats.org/markup-compatibility/2006">
          <mc:Choice Requires="x14">
            <control shapeId="4289" r:id="rId14" name="Drop Down 193">
              <controlPr locked="0" defaultSize="0" autoFill="0" autoLine="0" autoPict="0">
                <anchor moveWithCells="1">
                  <from>
                    <xdr:col>2</xdr:col>
                    <xdr:colOff>0</xdr:colOff>
                    <xdr:row>12</xdr:row>
                    <xdr:rowOff>7620</xdr:rowOff>
                  </from>
                  <to>
                    <xdr:col>4</xdr:col>
                    <xdr:colOff>22860</xdr:colOff>
                    <xdr:row>13</xdr:row>
                    <xdr:rowOff>0</xdr:rowOff>
                  </to>
                </anchor>
              </controlPr>
            </control>
          </mc:Choice>
        </mc:AlternateContent>
        <mc:AlternateContent xmlns:mc="http://schemas.openxmlformats.org/markup-compatibility/2006">
          <mc:Choice Requires="x14">
            <control shapeId="4290" r:id="rId15" name="Drop Down 194">
              <controlPr locked="0" defaultSize="0" autoFill="0" autoLine="0" autoPict="0">
                <anchor moveWithCells="1">
                  <from>
                    <xdr:col>2</xdr:col>
                    <xdr:colOff>0</xdr:colOff>
                    <xdr:row>11</xdr:row>
                    <xdr:rowOff>0</xdr:rowOff>
                  </from>
                  <to>
                    <xdr:col>4</xdr:col>
                    <xdr:colOff>22860</xdr:colOff>
                    <xdr:row>11</xdr:row>
                    <xdr:rowOff>182880</xdr:rowOff>
                  </to>
                </anchor>
              </controlPr>
            </control>
          </mc:Choice>
        </mc:AlternateContent>
        <mc:AlternateContent xmlns:mc="http://schemas.openxmlformats.org/markup-compatibility/2006">
          <mc:Choice Requires="x14">
            <control shapeId="4291" r:id="rId16" name="Drop Down 195">
              <controlPr locked="0" defaultSize="0" autoFill="0" autoLine="0" autoPict="0">
                <anchor moveWithCells="1">
                  <from>
                    <xdr:col>2</xdr:col>
                    <xdr:colOff>0</xdr:colOff>
                    <xdr:row>11</xdr:row>
                    <xdr:rowOff>7620</xdr:rowOff>
                  </from>
                  <to>
                    <xdr:col>4</xdr:col>
                    <xdr:colOff>22860</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5"/>
  <sheetViews>
    <sheetView showGridLines="0" zoomScale="80" zoomScaleNormal="80" workbookViewId="0">
      <selection activeCell="C15" sqref="C15"/>
    </sheetView>
  </sheetViews>
  <sheetFormatPr defaultColWidth="9.109375" defaultRowHeight="13.2"/>
  <cols>
    <col min="1" max="1" width="15.44140625" style="36" customWidth="1"/>
    <col min="2" max="2" width="46.109375" style="26" customWidth="1"/>
    <col min="3" max="3" width="10.44140625" style="26" bestFit="1" customWidth="1"/>
    <col min="4" max="4" width="5.88671875" style="28" customWidth="1"/>
    <col min="5" max="5" width="55" style="26" customWidth="1"/>
    <col min="6" max="6" width="37.88671875" style="27" customWidth="1"/>
    <col min="7" max="16384" width="9.109375" style="26"/>
  </cols>
  <sheetData>
    <row r="1" spans="1:6" ht="48.6" customHeight="1"/>
    <row r="2" spans="1:6" ht="16.8" customHeight="1">
      <c r="B2" s="25"/>
    </row>
    <row r="6" spans="1:6" ht="22.8">
      <c r="B6" s="204" t="s">
        <v>220</v>
      </c>
      <c r="C6" s="205"/>
      <c r="D6" s="205"/>
      <c r="E6" s="205"/>
    </row>
    <row r="7" spans="1:6">
      <c r="B7" s="207" t="s">
        <v>126</v>
      </c>
      <c r="C7" s="208"/>
      <c r="D7" s="208"/>
      <c r="E7" s="208"/>
    </row>
    <row r="8" spans="1:6" ht="13.8" thickBot="1">
      <c r="D8" s="26"/>
    </row>
    <row r="9" spans="1:6" ht="13.8">
      <c r="B9" s="85" t="s">
        <v>30</v>
      </c>
      <c r="C9" s="86">
        <v>1.35</v>
      </c>
      <c r="D9" s="87" t="s">
        <v>5</v>
      </c>
      <c r="E9" s="88" t="str">
        <f>IF(C9&lt;'RLDRAM3 Config'!C20,"ERROR, Vdd too E10Low",IF(C9&gt;'RLDRAM3 Config'!C19,"ERROR, Vdd too High",""))</f>
        <v/>
      </c>
      <c r="F9" s="89"/>
    </row>
    <row r="10" spans="1:6" ht="13.8">
      <c r="B10" s="90" t="s">
        <v>99</v>
      </c>
      <c r="C10" s="133">
        <v>2.5</v>
      </c>
      <c r="D10" s="92" t="s">
        <v>5</v>
      </c>
      <c r="E10" s="93" t="str">
        <f>IF(C10&lt;'RLDRAM3 Config'!C22,"ERROR, Vext too Low",IF(C10&gt;'RLDRAM3 Config'!C21,"ERROR, Vext too High",""))</f>
        <v/>
      </c>
    </row>
    <row r="11" spans="1:6" ht="24" customHeight="1">
      <c r="B11" s="90" t="s">
        <v>34</v>
      </c>
      <c r="C11" s="91">
        <v>800</v>
      </c>
      <c r="D11" s="92" t="s">
        <v>4</v>
      </c>
      <c r="E11" s="93" t="str">
        <f>IF(C11&lt;200,"ERROR, lower than operational frequency range",IF(C11&gt;(1000/'RLDRAM3 Config'!I1),"ERROR, higher than operational frequency range",""))</f>
        <v/>
      </c>
      <c r="F11" s="89"/>
    </row>
    <row r="12" spans="1:6" ht="26.25" customHeight="1">
      <c r="B12" s="90" t="s">
        <v>100</v>
      </c>
      <c r="C12" s="110">
        <f>2^('RLDRAM3 Config'!Q1)</f>
        <v>4</v>
      </c>
      <c r="D12" s="92"/>
      <c r="E12" s="131" t="s">
        <v>221</v>
      </c>
      <c r="F12" s="89"/>
    </row>
    <row r="13" spans="1:6" ht="13.8">
      <c r="B13" s="90" t="s">
        <v>165</v>
      </c>
      <c r="C13" s="112">
        <v>0.5</v>
      </c>
      <c r="D13" s="92"/>
      <c r="E13" s="206" t="str">
        <f>IF((C13+C14+C15+C16)&gt;100%,"ERROR, Bus Utilization totaling more than 100%","")</f>
        <v/>
      </c>
      <c r="F13" s="89"/>
    </row>
    <row r="14" spans="1:6" ht="13.8">
      <c r="B14" s="90" t="s">
        <v>168</v>
      </c>
      <c r="C14" s="112">
        <v>0.5</v>
      </c>
      <c r="D14" s="92"/>
      <c r="E14" s="206"/>
      <c r="F14" s="89"/>
    </row>
    <row r="15" spans="1:6" ht="27.6">
      <c r="B15" s="138" t="s">
        <v>166</v>
      </c>
      <c r="C15" s="139">
        <v>0</v>
      </c>
      <c r="D15" s="140"/>
      <c r="E15" s="141" t="s">
        <v>169</v>
      </c>
      <c r="F15" s="89"/>
    </row>
    <row r="16" spans="1:6" ht="27.6">
      <c r="A16" s="26"/>
      <c r="B16" s="138" t="s">
        <v>167</v>
      </c>
      <c r="C16" s="139">
        <v>0</v>
      </c>
      <c r="D16" s="140"/>
      <c r="E16" s="141" t="s">
        <v>169</v>
      </c>
      <c r="F16" s="26"/>
    </row>
    <row r="17" spans="1:6" ht="14.4" thickBot="1">
      <c r="A17" s="26"/>
      <c r="B17" s="134" t="s">
        <v>118</v>
      </c>
      <c r="C17" s="135">
        <v>5</v>
      </c>
      <c r="D17" s="136" t="s">
        <v>119</v>
      </c>
      <c r="E17" s="137"/>
      <c r="F17" s="26"/>
    </row>
    <row r="18" spans="1:6" ht="15.75" customHeight="1">
      <c r="A18" s="26"/>
      <c r="D18" s="26"/>
      <c r="F18" s="26"/>
    </row>
    <row r="19" spans="1:6">
      <c r="A19" s="26"/>
      <c r="D19" s="26"/>
      <c r="F19" s="26"/>
    </row>
    <row r="20" spans="1:6">
      <c r="A20" s="26"/>
      <c r="C20" s="132"/>
      <c r="D20" s="26"/>
      <c r="F20" s="26"/>
    </row>
    <row r="21" spans="1:6">
      <c r="A21" s="26"/>
      <c r="D21" s="26"/>
      <c r="F21" s="26"/>
    </row>
    <row r="22" spans="1:6">
      <c r="A22" s="26"/>
      <c r="D22" s="26"/>
      <c r="F22" s="26"/>
    </row>
    <row r="23" spans="1:6">
      <c r="A23" s="26"/>
      <c r="D23" s="26"/>
      <c r="F23" s="26"/>
    </row>
    <row r="24" spans="1:6">
      <c r="A24" s="26"/>
      <c r="D24" s="26"/>
      <c r="F24" s="26"/>
    </row>
    <row r="25" spans="1:6">
      <c r="A25" s="26"/>
      <c r="D25" s="26"/>
      <c r="F25" s="26"/>
    </row>
    <row r="26" spans="1:6">
      <c r="A26" s="26"/>
      <c r="D26" s="26"/>
      <c r="F26" s="26"/>
    </row>
    <row r="27" spans="1:6">
      <c r="A27" s="26"/>
      <c r="D27" s="26"/>
      <c r="F27" s="26"/>
    </row>
    <row r="28" spans="1:6">
      <c r="A28" s="26"/>
      <c r="D28" s="26"/>
      <c r="F28" s="26"/>
    </row>
    <row r="29" spans="1:6">
      <c r="A29" s="26"/>
      <c r="D29" s="26"/>
      <c r="F29" s="26"/>
    </row>
    <row r="30" spans="1:6">
      <c r="A30" s="26"/>
      <c r="D30" s="26"/>
      <c r="F30" s="26"/>
    </row>
    <row r="31" spans="1:6">
      <c r="A31" s="26"/>
      <c r="D31" s="26"/>
      <c r="F31" s="26"/>
    </row>
    <row r="32" spans="1:6">
      <c r="A32" s="26"/>
      <c r="D32" s="26"/>
      <c r="F32" s="26"/>
    </row>
    <row r="33" spans="1:6">
      <c r="A33" s="26"/>
      <c r="D33" s="26"/>
      <c r="F33" s="26"/>
    </row>
    <row r="34" spans="1:6">
      <c r="D34" s="26"/>
    </row>
    <row r="35" spans="1:6">
      <c r="D35" s="26"/>
    </row>
  </sheetData>
  <mergeCells count="3">
    <mergeCell ref="B6:E6"/>
    <mergeCell ref="E13:E14"/>
    <mergeCell ref="B7:E7"/>
  </mergeCells>
  <phoneticPr fontId="0" type="noConversion"/>
  <pageMargins left="0.75" right="0.75" top="1" bottom="1" header="0.5" footer="0.5"/>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56"/>
  <sheetViews>
    <sheetView showGridLines="0" zoomScale="75" workbookViewId="0">
      <selection activeCell="I3" sqref="I3"/>
    </sheetView>
  </sheetViews>
  <sheetFormatPr defaultColWidth="9.109375" defaultRowHeight="13.2"/>
  <cols>
    <col min="1" max="1" width="4.6640625" style="3" customWidth="1"/>
    <col min="2" max="2" width="36.5546875" style="3" customWidth="1"/>
    <col min="3" max="3" width="21.33203125" style="3" customWidth="1"/>
    <col min="4" max="4" width="7.6640625" style="3" customWidth="1"/>
    <col min="5" max="5" width="5.6640625" style="3" customWidth="1"/>
    <col min="6" max="6" width="3.109375" style="3" customWidth="1"/>
    <col min="7" max="7" width="18.44140625" style="3" customWidth="1"/>
    <col min="8" max="9" width="7.6640625" style="3" customWidth="1"/>
    <col min="10" max="10" width="3.109375" style="3" customWidth="1"/>
    <col min="11" max="11" width="19" style="3" customWidth="1"/>
    <col min="12" max="12" width="11" style="3" bestFit="1" customWidth="1"/>
    <col min="13" max="13" width="7.6640625" style="3" customWidth="1"/>
    <col min="14" max="16384" width="9.109375" style="3"/>
  </cols>
  <sheetData>
    <row r="1" spans="2:13" ht="13.8" customHeight="1"/>
    <row r="2" spans="2:13">
      <c r="B2" s="24"/>
    </row>
    <row r="4" spans="2:13" ht="10.199999999999999" customHeight="1"/>
    <row r="6" spans="2:13" ht="24.75" customHeight="1">
      <c r="B6" s="212" t="str">
        <f>CONCATENATE('RLDRAM3 Config'!C7," RLDRAM 3 with ",'RLDRAM3 Config'!C8," DQs and a ",'RLDRAM3 Config'!C9," ")</f>
        <v xml:space="preserve">1.125Gb RLDRAM 3 with 36 DQs and a -093E </v>
      </c>
      <c r="C6" s="212"/>
      <c r="D6" s="212"/>
      <c r="E6" s="212"/>
      <c r="F6" s="212"/>
      <c r="G6" s="212"/>
      <c r="H6" s="212"/>
      <c r="I6" s="212"/>
      <c r="J6" s="212"/>
      <c r="K6" s="212"/>
      <c r="L6" s="212"/>
      <c r="M6" s="212"/>
    </row>
    <row r="7" spans="2:13">
      <c r="B7" s="17"/>
      <c r="C7" s="17"/>
      <c r="D7" s="17"/>
      <c r="E7" s="17"/>
      <c r="F7" s="17"/>
      <c r="G7" s="17"/>
      <c r="H7" s="17"/>
      <c r="I7" s="17"/>
      <c r="J7" s="17"/>
      <c r="K7" s="17"/>
      <c r="L7" s="17"/>
      <c r="M7" s="17"/>
    </row>
    <row r="8" spans="2:13" ht="27.75" customHeight="1">
      <c r="B8" s="213" t="s">
        <v>271</v>
      </c>
      <c r="C8" s="213"/>
      <c r="D8" s="213"/>
      <c r="E8" s="213"/>
      <c r="F8" s="213"/>
      <c r="G8" s="213"/>
      <c r="H8" s="213"/>
      <c r="I8" s="213"/>
      <c r="J8" s="213"/>
      <c r="K8" s="213"/>
      <c r="L8" s="213"/>
      <c r="M8" s="213"/>
    </row>
    <row r="9" spans="2:13" ht="1.8" customHeight="1"/>
    <row r="10" spans="2:13" hidden="1"/>
    <row r="11" spans="2:13" hidden="1">
      <c r="B11" s="3" t="s">
        <v>26</v>
      </c>
    </row>
    <row r="12" spans="2:13" hidden="1">
      <c r="B12" s="3" t="s">
        <v>19</v>
      </c>
      <c r="D12" s="3" t="str">
        <f>'RLDRAM3 Config'!C7</f>
        <v>1.125Gb</v>
      </c>
    </row>
    <row r="13" spans="2:13" hidden="1">
      <c r="B13" s="3" t="s">
        <v>27</v>
      </c>
      <c r="D13" s="3">
        <f>'RLDRAM3 Config'!C8</f>
        <v>36</v>
      </c>
    </row>
    <row r="14" spans="2:13" hidden="1">
      <c r="B14" s="3" t="s">
        <v>20</v>
      </c>
      <c r="D14" s="3" t="str">
        <f>'RLDRAM3 Config'!C9</f>
        <v>-093E</v>
      </c>
    </row>
    <row r="15" spans="2:13" ht="4.2" customHeight="1"/>
    <row r="16" spans="2:13" ht="5.4" hidden="1" customHeight="1"/>
    <row r="17" spans="2:13" hidden="1">
      <c r="I17" s="3">
        <f>'System Config'!C9</f>
        <v>1.35</v>
      </c>
    </row>
    <row r="18" spans="2:13" ht="13.8" thickBot="1"/>
    <row r="19" spans="2:13" ht="39.75" customHeight="1" thickBot="1">
      <c r="B19" s="94" t="s">
        <v>101</v>
      </c>
      <c r="C19" s="209" t="s">
        <v>35</v>
      </c>
      <c r="D19" s="210"/>
      <c r="E19" s="211"/>
      <c r="F19" s="95"/>
      <c r="G19" s="209" t="s">
        <v>160</v>
      </c>
      <c r="H19" s="210"/>
      <c r="I19" s="211"/>
      <c r="J19" s="6"/>
      <c r="K19" s="209" t="s">
        <v>162</v>
      </c>
      <c r="L19" s="210"/>
      <c r="M19" s="211"/>
    </row>
    <row r="20" spans="2:13">
      <c r="B20" s="96" t="s">
        <v>109</v>
      </c>
      <c r="C20" s="97" t="s">
        <v>135</v>
      </c>
      <c r="D20" s="53">
        <f>+'RLDRAM3 Config'!C30*'RLDRAM3 Config'!C$19</f>
        <v>319.5</v>
      </c>
      <c r="E20" s="54" t="s">
        <v>3</v>
      </c>
      <c r="F20" s="98"/>
      <c r="G20" s="52" t="s">
        <v>142</v>
      </c>
      <c r="H20" s="111" t="s">
        <v>61</v>
      </c>
      <c r="I20" s="54" t="s">
        <v>3</v>
      </c>
      <c r="J20" s="61"/>
      <c r="K20" s="52" t="s">
        <v>149</v>
      </c>
      <c r="L20" s="111" t="s">
        <v>61</v>
      </c>
      <c r="M20" s="54" t="s">
        <v>3</v>
      </c>
    </row>
    <row r="21" spans="2:13">
      <c r="B21" s="99" t="s">
        <v>110</v>
      </c>
      <c r="C21" s="97" t="s">
        <v>136</v>
      </c>
      <c r="D21" s="53">
        <f>+'RLDRAM3 Config'!C31*'RLDRAM3 Config'!C$19</f>
        <v>887.5</v>
      </c>
      <c r="E21" s="54" t="s">
        <v>3</v>
      </c>
      <c r="F21" s="98"/>
      <c r="G21" s="52" t="s">
        <v>143</v>
      </c>
      <c r="H21" s="53">
        <f>D21*B54</f>
        <v>443.75</v>
      </c>
      <c r="I21" s="54" t="s">
        <v>3</v>
      </c>
      <c r="J21" s="61"/>
      <c r="K21" s="52" t="s">
        <v>150</v>
      </c>
      <c r="L21" s="53">
        <f>$B$46*H21*('System Config'!C$9/'RLDRAM3 Config'!C$19)</f>
        <v>313.875</v>
      </c>
      <c r="M21" s="54" t="s">
        <v>3</v>
      </c>
    </row>
    <row r="22" spans="2:13">
      <c r="B22" s="99" t="s">
        <v>112</v>
      </c>
      <c r="C22" s="97" t="s">
        <v>137</v>
      </c>
      <c r="D22" s="53">
        <f>+('RLDRAM3 Config'!C32-'RLDRAM3 Config'!C31)*'RLDRAM3 Config'!C$19</f>
        <v>745.5</v>
      </c>
      <c r="E22" s="54" t="s">
        <v>3</v>
      </c>
      <c r="F22" s="98"/>
      <c r="G22" s="52" t="s">
        <v>144</v>
      </c>
      <c r="H22" s="111" t="s">
        <v>61</v>
      </c>
      <c r="I22" s="54" t="s">
        <v>3</v>
      </c>
      <c r="J22" s="61"/>
      <c r="K22" s="52" t="s">
        <v>151</v>
      </c>
      <c r="L22" s="111" t="s">
        <v>61</v>
      </c>
      <c r="M22" s="54" t="s">
        <v>3</v>
      </c>
    </row>
    <row r="23" spans="2:13">
      <c r="B23" s="164" t="s">
        <v>111</v>
      </c>
      <c r="C23" s="97" t="s">
        <v>138</v>
      </c>
      <c r="D23" s="53">
        <f>+('RLDRAM3 Config'!C33-'RLDRAM3 Config'!C31)*'RLDRAM3 Config'!C$19</f>
        <v>-42.599999999999994</v>
      </c>
      <c r="E23" s="54" t="s">
        <v>3</v>
      </c>
      <c r="F23" s="98"/>
      <c r="G23" s="52" t="s">
        <v>145</v>
      </c>
      <c r="H23" s="53">
        <f>D23</f>
        <v>-42.599999999999994</v>
      </c>
      <c r="I23" s="54" t="s">
        <v>3</v>
      </c>
      <c r="J23" s="61"/>
      <c r="K23" s="52" t="s">
        <v>152</v>
      </c>
      <c r="L23" s="53">
        <f>$B$46*H23*('System Config'!C$9/'RLDRAM3 Config'!C$19)</f>
        <v>-30.131999999999998</v>
      </c>
      <c r="M23" s="54" t="s">
        <v>3</v>
      </c>
    </row>
    <row r="24" spans="2:13">
      <c r="B24" s="164" t="s">
        <v>113</v>
      </c>
      <c r="C24" s="97" t="s">
        <v>139</v>
      </c>
      <c r="D24" s="53">
        <f>+'RLDRAM3 Config'!C34*'RLDRAM3 Config'!C$19</f>
        <v>1618.8</v>
      </c>
      <c r="E24" s="54" t="s">
        <v>3</v>
      </c>
      <c r="F24" s="98"/>
      <c r="G24" s="52" t="s">
        <v>146</v>
      </c>
      <c r="H24" s="111" t="s">
        <v>61</v>
      </c>
      <c r="I24" s="54" t="s">
        <v>3</v>
      </c>
      <c r="J24" s="61"/>
      <c r="K24" s="52" t="s">
        <v>153</v>
      </c>
      <c r="L24" s="111" t="s">
        <v>61</v>
      </c>
      <c r="M24" s="54" t="s">
        <v>3</v>
      </c>
    </row>
    <row r="25" spans="2:13">
      <c r="B25" s="99" t="s">
        <v>156</v>
      </c>
      <c r="C25" s="97" t="s">
        <v>157</v>
      </c>
      <c r="D25" s="53">
        <f>+'RLDRAM3 Config'!C31*'RLDRAM3 Config'!C$19</f>
        <v>887.5</v>
      </c>
      <c r="E25" s="54" t="s">
        <v>3</v>
      </c>
      <c r="F25" s="98"/>
      <c r="G25" s="52" t="s">
        <v>158</v>
      </c>
      <c r="H25" s="53">
        <f>+'RLDRAM3 Config'!C31*'RLDRAM3 Config'!C$19-H21</f>
        <v>443.75</v>
      </c>
      <c r="I25" s="54" t="s">
        <v>3</v>
      </c>
      <c r="J25" s="61"/>
      <c r="K25" s="52" t="s">
        <v>159</v>
      </c>
      <c r="L25" s="53">
        <f>$B$46*H25*('System Config'!C$9/'RLDRAM3 Config'!C$19)</f>
        <v>313.875</v>
      </c>
      <c r="M25" s="54" t="s">
        <v>3</v>
      </c>
    </row>
    <row r="26" spans="2:13">
      <c r="B26" s="99" t="s">
        <v>114</v>
      </c>
      <c r="C26" s="97" t="s">
        <v>140</v>
      </c>
      <c r="D26" s="53">
        <f>+('RLDRAM3 Config'!C35-'RLDRAM3 Config'!C31)*'RLDRAM3 Config'!C$19</f>
        <v>1377.3999999999999</v>
      </c>
      <c r="E26" s="54" t="s">
        <v>3</v>
      </c>
      <c r="F26" s="98"/>
      <c r="G26" s="52" t="s">
        <v>147</v>
      </c>
      <c r="H26" s="53">
        <f>D26*B53</f>
        <v>688.69999999999993</v>
      </c>
      <c r="I26" s="54" t="s">
        <v>3</v>
      </c>
      <c r="J26" s="61"/>
      <c r="K26" s="52" t="s">
        <v>154</v>
      </c>
      <c r="L26" s="53">
        <f>$B$46*H26*('System Config'!C$9/'RLDRAM3 Config'!C$19)</f>
        <v>487.13400000000001</v>
      </c>
      <c r="M26" s="54" t="s">
        <v>3</v>
      </c>
    </row>
    <row r="27" spans="2:13">
      <c r="B27" s="99" t="s">
        <v>108</v>
      </c>
      <c r="C27" s="97" t="s">
        <v>141</v>
      </c>
      <c r="D27" s="53">
        <f>+('RLDRAM3 Config'!C36-'RLDRAM3 Config'!C31)*'RLDRAM3 Config'!C$19</f>
        <v>1377.3999999999999</v>
      </c>
      <c r="E27" s="54" t="s">
        <v>3</v>
      </c>
      <c r="F27" s="98"/>
      <c r="G27" s="52" t="s">
        <v>148</v>
      </c>
      <c r="H27" s="53">
        <f>D27*B52</f>
        <v>688.69999999999993</v>
      </c>
      <c r="I27" s="54" t="s">
        <v>3</v>
      </c>
      <c r="J27" s="61"/>
      <c r="K27" s="52" t="s">
        <v>155</v>
      </c>
      <c r="L27" s="53">
        <f>$B$46*H27*('System Config'!C$9/'RLDRAM3 Config'!C$19)</f>
        <v>487.13400000000001</v>
      </c>
      <c r="M27" s="54" t="s">
        <v>3</v>
      </c>
    </row>
    <row r="28" spans="2:13" ht="13.8" thickBot="1">
      <c r="B28" s="61"/>
      <c r="C28" s="61"/>
      <c r="D28" s="61"/>
      <c r="E28" s="61"/>
      <c r="F28" s="61"/>
      <c r="G28" s="61"/>
      <c r="H28" s="61"/>
      <c r="I28" s="61"/>
      <c r="J28" s="61"/>
      <c r="K28" s="61"/>
      <c r="L28" s="61"/>
      <c r="M28" s="61"/>
    </row>
    <row r="29" spans="2:13" ht="16.2" thickBot="1">
      <c r="B29" s="46"/>
      <c r="C29" s="46"/>
      <c r="D29" s="100"/>
      <c r="E29" s="46"/>
      <c r="F29" s="46"/>
      <c r="G29" s="46"/>
      <c r="H29" s="50" t="s">
        <v>0</v>
      </c>
      <c r="I29" s="46"/>
      <c r="J29" s="46"/>
      <c r="K29" s="46"/>
      <c r="L29" s="101">
        <f>SUM(L25:L27)+L23+L21</f>
        <v>1571.886</v>
      </c>
      <c r="M29" s="102" t="s">
        <v>3</v>
      </c>
    </row>
    <row r="30" spans="2:13" ht="13.8" thickBot="1">
      <c r="H30" s="5"/>
      <c r="I30" s="4"/>
      <c r="L30" s="5"/>
    </row>
    <row r="31" spans="2:13" ht="40.5" customHeight="1" thickBot="1">
      <c r="B31" s="94" t="s">
        <v>59</v>
      </c>
      <c r="C31" s="209" t="s">
        <v>35</v>
      </c>
      <c r="D31" s="210"/>
      <c r="E31" s="211"/>
      <c r="F31" s="95"/>
      <c r="G31" s="209" t="s">
        <v>160</v>
      </c>
      <c r="H31" s="210"/>
      <c r="I31" s="211"/>
      <c r="J31" s="6"/>
      <c r="K31" s="209" t="s">
        <v>161</v>
      </c>
      <c r="L31" s="210"/>
      <c r="M31" s="211"/>
    </row>
    <row r="32" spans="2:13">
      <c r="B32" s="96" t="s">
        <v>109</v>
      </c>
      <c r="C32" s="97" t="s">
        <v>135</v>
      </c>
      <c r="D32" s="53">
        <f>+'RLDRAM3 Config'!D30*'RLDRAM3 Config'!C$21</f>
        <v>144.65</v>
      </c>
      <c r="E32" s="54" t="s">
        <v>3</v>
      </c>
      <c r="F32" s="98"/>
      <c r="G32" s="52" t="s">
        <v>133</v>
      </c>
      <c r="H32" s="111" t="s">
        <v>61</v>
      </c>
      <c r="I32" s="54" t="s">
        <v>3</v>
      </c>
      <c r="J32" s="61"/>
      <c r="K32" s="52" t="s">
        <v>149</v>
      </c>
      <c r="L32" s="111" t="s">
        <v>61</v>
      </c>
      <c r="M32" s="54" t="s">
        <v>3</v>
      </c>
    </row>
    <row r="33" spans="2:13">
      <c r="B33" s="99" t="s">
        <v>110</v>
      </c>
      <c r="C33" s="97" t="s">
        <v>136</v>
      </c>
      <c r="D33" s="53">
        <f>+'RLDRAM3 Config'!D31*'RLDRAM3 Config'!C$21</f>
        <v>144.65</v>
      </c>
      <c r="E33" s="54" t="s">
        <v>3</v>
      </c>
      <c r="F33" s="98"/>
      <c r="G33" s="52" t="s">
        <v>102</v>
      </c>
      <c r="H33" s="53">
        <f>D33*B54</f>
        <v>72.325000000000003</v>
      </c>
      <c r="I33" s="54" t="s">
        <v>3</v>
      </c>
      <c r="J33" s="61"/>
      <c r="K33" s="52" t="s">
        <v>150</v>
      </c>
      <c r="L33" s="53">
        <f>$B$46*H33*('System Config'!C$10/'RLDRAM3 Config'!C$21)</f>
        <v>51.150000000000006</v>
      </c>
      <c r="M33" s="54" t="s">
        <v>3</v>
      </c>
    </row>
    <row r="34" spans="2:13">
      <c r="B34" s="99" t="s">
        <v>112</v>
      </c>
      <c r="C34" s="97" t="s">
        <v>137</v>
      </c>
      <c r="D34" s="53">
        <f>+('RLDRAM3 Config'!D32-'RLDRAM3 Config'!D31)*'RLDRAM3 Config'!C$21</f>
        <v>157.79999999999998</v>
      </c>
      <c r="E34" s="54" t="s">
        <v>3</v>
      </c>
      <c r="F34" s="98"/>
      <c r="G34" s="52" t="s">
        <v>144</v>
      </c>
      <c r="H34" s="111" t="s">
        <v>61</v>
      </c>
      <c r="I34" s="54" t="s">
        <v>3</v>
      </c>
      <c r="J34" s="61"/>
      <c r="K34" s="52" t="s">
        <v>151</v>
      </c>
      <c r="L34" s="111" t="s">
        <v>61</v>
      </c>
      <c r="M34" s="54" t="s">
        <v>3</v>
      </c>
    </row>
    <row r="35" spans="2:13">
      <c r="B35" s="99" t="s">
        <v>111</v>
      </c>
      <c r="C35" s="97" t="s">
        <v>138</v>
      </c>
      <c r="D35" s="53">
        <f>+('RLDRAM3 Config'!D33-'RLDRAM3 Config'!D30)*'RLDRAM3 Config'!C$21</f>
        <v>0</v>
      </c>
      <c r="E35" s="54" t="s">
        <v>3</v>
      </c>
      <c r="F35" s="98"/>
      <c r="G35" s="52" t="s">
        <v>145</v>
      </c>
      <c r="H35" s="53">
        <f>D35</f>
        <v>0</v>
      </c>
      <c r="I35" s="54" t="s">
        <v>3</v>
      </c>
      <c r="J35" s="61"/>
      <c r="K35" s="52" t="s">
        <v>152</v>
      </c>
      <c r="L35" s="53">
        <f>$B$46*H35*('System Config'!C$10/'RLDRAM3 Config'!C$21)</f>
        <v>0</v>
      </c>
      <c r="M35" s="54" t="s">
        <v>3</v>
      </c>
    </row>
    <row r="36" spans="2:13">
      <c r="B36" s="164" t="s">
        <v>113</v>
      </c>
      <c r="C36" s="97" t="s">
        <v>139</v>
      </c>
      <c r="D36" s="53">
        <f>+('RLDRAM3 Config'!D34-'RLDRAM3 Config'!D31)*'RLDRAM3 Config'!C$21</f>
        <v>13.149999999999999</v>
      </c>
      <c r="E36" s="54" t="s">
        <v>3</v>
      </c>
      <c r="F36" s="98"/>
      <c r="G36" s="52" t="s">
        <v>146</v>
      </c>
      <c r="H36" s="111" t="s">
        <v>61</v>
      </c>
      <c r="I36" s="54" t="s">
        <v>3</v>
      </c>
      <c r="J36" s="61"/>
      <c r="K36" s="52" t="s">
        <v>153</v>
      </c>
      <c r="L36" s="111" t="s">
        <v>61</v>
      </c>
      <c r="M36" s="54" t="s">
        <v>3</v>
      </c>
    </row>
    <row r="37" spans="2:13">
      <c r="B37" s="99" t="s">
        <v>156</v>
      </c>
      <c r="C37" s="97" t="s">
        <v>157</v>
      </c>
      <c r="D37" s="53">
        <f>+'RLDRAM3 Config'!D31*'RLDRAM3 Config'!C$21</f>
        <v>144.65</v>
      </c>
      <c r="E37" s="54" t="s">
        <v>3</v>
      </c>
      <c r="F37" s="98"/>
      <c r="G37" s="52" t="s">
        <v>158</v>
      </c>
      <c r="H37" s="53">
        <f>+'RLDRAM3 Config'!D31*'RLDRAM3 Config'!C$21-H33</f>
        <v>72.325000000000003</v>
      </c>
      <c r="I37" s="54" t="s">
        <v>3</v>
      </c>
      <c r="J37" s="61"/>
      <c r="K37" s="52" t="s">
        <v>159</v>
      </c>
      <c r="L37" s="111">
        <f>$B$46*H37*('System Config'!C$10/'RLDRAM3 Config'!C$21)</f>
        <v>51.150000000000006</v>
      </c>
      <c r="M37" s="54" t="s">
        <v>3</v>
      </c>
    </row>
    <row r="38" spans="2:13">
      <c r="B38" s="99" t="s">
        <v>114</v>
      </c>
      <c r="C38" s="97" t="s">
        <v>140</v>
      </c>
      <c r="D38" s="53">
        <f>+('RLDRAM3 Config'!D35-'RLDRAM3 Config'!D31)*'RLDRAM3 Config'!C$21</f>
        <v>92.05</v>
      </c>
      <c r="E38" s="54" t="s">
        <v>3</v>
      </c>
      <c r="F38" s="98"/>
      <c r="G38" s="52" t="s">
        <v>147</v>
      </c>
      <c r="H38" s="53">
        <f>D38*B53</f>
        <v>46.024999999999999</v>
      </c>
      <c r="I38" s="54" t="s">
        <v>3</v>
      </c>
      <c r="J38" s="61"/>
      <c r="K38" s="52" t="s">
        <v>154</v>
      </c>
      <c r="L38" s="53">
        <f>$B$46*H38*('System Config'!C$10/'RLDRAM3 Config'!C$21)</f>
        <v>32.549999999999997</v>
      </c>
      <c r="M38" s="54" t="s">
        <v>3</v>
      </c>
    </row>
    <row r="39" spans="2:13">
      <c r="B39" s="99" t="s">
        <v>108</v>
      </c>
      <c r="C39" s="97" t="s">
        <v>141</v>
      </c>
      <c r="D39" s="53">
        <f>+('RLDRAM3 Config'!D36-'RLDRAM3 Config'!D31)*'RLDRAM3 Config'!C$21</f>
        <v>92.05</v>
      </c>
      <c r="E39" s="54" t="s">
        <v>3</v>
      </c>
      <c r="F39" s="98"/>
      <c r="G39" s="52" t="s">
        <v>148</v>
      </c>
      <c r="H39" s="53">
        <f>D39*B52</f>
        <v>46.024999999999999</v>
      </c>
      <c r="I39" s="54" t="s">
        <v>3</v>
      </c>
      <c r="J39" s="61"/>
      <c r="K39" s="52" t="s">
        <v>155</v>
      </c>
      <c r="L39" s="53">
        <f>$B$46*H39*('System Config'!C$10/'RLDRAM3 Config'!C$21)</f>
        <v>32.549999999999997</v>
      </c>
      <c r="M39" s="54" t="s">
        <v>3</v>
      </c>
    </row>
    <row r="40" spans="2:13" ht="13.8" thickBot="1">
      <c r="B40" s="61"/>
      <c r="C40" s="61"/>
      <c r="D40" s="61"/>
      <c r="E40" s="61"/>
      <c r="F40" s="61"/>
      <c r="G40" s="61"/>
      <c r="H40" s="61"/>
      <c r="I40" s="61"/>
      <c r="J40" s="61"/>
      <c r="K40" s="61"/>
      <c r="L40" s="61"/>
      <c r="M40" s="61"/>
    </row>
    <row r="41" spans="2:13" ht="16.2" thickBot="1">
      <c r="B41" s="46"/>
      <c r="C41" s="46"/>
      <c r="D41" s="100"/>
      <c r="E41" s="46"/>
      <c r="F41" s="46"/>
      <c r="G41" s="46"/>
      <c r="H41" s="50" t="s">
        <v>0</v>
      </c>
      <c r="I41" s="46"/>
      <c r="J41" s="46"/>
      <c r="K41" s="46"/>
      <c r="L41" s="101">
        <f>SUM(L37:L39)+L35+L33</f>
        <v>167.4</v>
      </c>
      <c r="M41" s="102" t="s">
        <v>3</v>
      </c>
    </row>
    <row r="43" spans="2:13" ht="25.5" customHeight="1"/>
    <row r="44" spans="2:13" ht="17.25" customHeight="1"/>
    <row r="45" spans="2:13" ht="16.5" customHeight="1"/>
    <row r="46" spans="2:13" ht="0.75" customHeight="1">
      <c r="B46" s="89">
        <f>'System Config'!C11*LEFT('RLDRAM3 Spec'!AE65,4)/-100000</f>
        <v>0.74399999999999999</v>
      </c>
      <c r="C46" s="3" t="s">
        <v>120</v>
      </c>
    </row>
    <row r="47" spans="2:13" ht="1.5" hidden="1" customHeight="1">
      <c r="B47" s="113">
        <f>IF('System Config'!C14=0,0,'System Config'!C13/'System Config'!C14)</f>
        <v>1</v>
      </c>
      <c r="C47" s="3" t="s">
        <v>121</v>
      </c>
      <c r="D47" s="3">
        <f>'System Config'!C12*'System Config'!C14</f>
        <v>2</v>
      </c>
      <c r="E47" s="3" t="s">
        <v>123</v>
      </c>
    </row>
    <row r="48" spans="2:13" ht="4.5" hidden="1" customHeight="1">
      <c r="B48" s="115">
        <f>'System Config'!C14/'System Config'!C13</f>
        <v>1</v>
      </c>
      <c r="C48" s="3" t="s">
        <v>122</v>
      </c>
      <c r="D48" s="3">
        <f>IF('System Config'!C14=0,0,'System Config'!C12/'System Config'!C14)</f>
        <v>8</v>
      </c>
      <c r="E48" s="3" t="s">
        <v>123</v>
      </c>
    </row>
    <row r="49" spans="2:5" ht="21" hidden="1" customHeight="1">
      <c r="B49" s="3">
        <f>IF('RLDRAM3 Config'!M1=18,20,IF('RLDRAM3 Config'!M1=36,38))</f>
        <v>38</v>
      </c>
      <c r="C49" s="161" t="s">
        <v>254</v>
      </c>
    </row>
    <row r="50" spans="2:5" ht="23.25" hidden="1" customHeight="1">
      <c r="B50" s="3">
        <f>IF('RLDRAM3 Config'!M1=18,13.5,IF('RLDRAM3 Config'!M1=36,27))</f>
        <v>27</v>
      </c>
      <c r="C50" s="161" t="s">
        <v>253</v>
      </c>
      <c r="D50" s="3">
        <f>B50*2</f>
        <v>54</v>
      </c>
      <c r="E50" s="3" t="s">
        <v>124</v>
      </c>
    </row>
    <row r="51" spans="2:5" ht="0.75" hidden="1" customHeight="1"/>
    <row r="52" spans="2:5" ht="18.75" hidden="1" customHeight="1">
      <c r="B52" s="115">
        <f>'System Config'!C13</f>
        <v>0.5</v>
      </c>
      <c r="C52" s="3" t="s">
        <v>127</v>
      </c>
      <c r="D52" s="3">
        <f>IF('RLDRAM3 Config'!Q$1=1,'System Config'!C13,IF('RLDRAM3 Config'!Q$1=2,'System Config'!C13/2, 'System Config'!C13/4))</f>
        <v>0.25</v>
      </c>
    </row>
    <row r="53" spans="2:5" ht="25.5" hidden="1" customHeight="1">
      <c r="B53" s="115">
        <f>'System Config'!C14</f>
        <v>0.5</v>
      </c>
      <c r="C53" s="3" t="s">
        <v>128</v>
      </c>
      <c r="D53" s="3">
        <f>IF('RLDRAM3 Config'!Q$1=1,'System Config'!C14,IF('RLDRAM3 Config'!Q$1=2,'System Config'!C14/2, 'System Config'!C14/4))</f>
        <v>0.25</v>
      </c>
    </row>
    <row r="54" spans="2:5" ht="24" hidden="1" customHeight="1">
      <c r="B54" s="3">
        <f>1-D52-D53</f>
        <v>0.5</v>
      </c>
      <c r="C54" s="3" t="s">
        <v>129</v>
      </c>
    </row>
    <row r="55" spans="2:5" ht="23.25" customHeight="1"/>
    <row r="56" spans="2:5" ht="24.75" customHeight="1"/>
  </sheetData>
  <mergeCells count="8">
    <mergeCell ref="C31:E31"/>
    <mergeCell ref="G31:I31"/>
    <mergeCell ref="K31:M31"/>
    <mergeCell ref="B6:M6"/>
    <mergeCell ref="B8:M8"/>
    <mergeCell ref="C19:E19"/>
    <mergeCell ref="G19:I19"/>
    <mergeCell ref="K19:M19"/>
  </mergeCells>
  <phoneticPr fontId="0" type="noConversion"/>
  <pageMargins left="0.75" right="0.75" top="1" bottom="1" header="0.5" footer="0.5"/>
  <pageSetup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93"/>
  <sheetViews>
    <sheetView topLeftCell="A40" zoomScale="75" workbookViewId="0"/>
  </sheetViews>
  <sheetFormatPr defaultColWidth="8.88671875" defaultRowHeight="13.2"/>
  <cols>
    <col min="1" max="2" width="1.88671875" customWidth="1"/>
    <col min="3" max="3" width="5.44140625" customWidth="1"/>
    <col min="4" max="4" width="20.5546875" customWidth="1"/>
    <col min="5" max="5" width="8.88671875" customWidth="1"/>
    <col min="6" max="6" width="25.109375" customWidth="1"/>
    <col min="7" max="8" width="8.88671875" customWidth="1"/>
    <col min="9" max="9" width="21.5546875" customWidth="1"/>
    <col min="16" max="16" width="2.5546875" customWidth="1"/>
  </cols>
  <sheetData>
    <row r="1" spans="1:16">
      <c r="A1" s="24"/>
      <c r="B1" s="24"/>
    </row>
    <row r="5" spans="1:16" ht="22.8">
      <c r="A5" s="200" t="str">
        <f>CONCATENATE('RLDRAM3 Config'!C7," RLDRAM 3 with ",'RLDRAM3 Config'!C8," DQs and a ",'RLDRAM3 Config'!C9," ")</f>
        <v xml:space="preserve">1.125Gb RLDRAM 3 with 36 DQs and a -093E </v>
      </c>
      <c r="B5" s="200"/>
      <c r="C5" s="200"/>
      <c r="D5" s="200"/>
      <c r="E5" s="200"/>
      <c r="F5" s="200"/>
      <c r="G5" s="200"/>
      <c r="H5" s="200"/>
      <c r="I5" s="200"/>
      <c r="J5" s="200"/>
      <c r="K5" s="200"/>
      <c r="L5" s="200"/>
      <c r="M5" s="200"/>
      <c r="N5" s="200"/>
      <c r="O5" s="200"/>
      <c r="P5" s="200"/>
    </row>
    <row r="7" spans="1:16" ht="13.8" thickBot="1">
      <c r="C7" s="2"/>
      <c r="D7" s="2"/>
      <c r="E7" s="2"/>
      <c r="F7" s="2"/>
    </row>
    <row r="8" spans="1:16" s="39" customFormat="1" ht="27" customHeight="1" thickBot="1">
      <c r="A8" s="167"/>
      <c r="B8" s="168"/>
      <c r="C8" s="169"/>
      <c r="D8" s="169"/>
      <c r="E8" s="169"/>
      <c r="F8" s="169"/>
      <c r="G8" s="169"/>
      <c r="H8" s="176" t="s">
        <v>131</v>
      </c>
      <c r="I8" s="176"/>
      <c r="J8" s="169"/>
      <c r="K8" s="169"/>
      <c r="L8" s="169"/>
      <c r="M8" s="169"/>
      <c r="N8" s="169"/>
      <c r="O8" s="169"/>
      <c r="P8" s="170"/>
    </row>
    <row r="9" spans="1:16" ht="13.8" thickBot="1">
      <c r="B9" s="174"/>
      <c r="G9" s="120" t="s">
        <v>101</v>
      </c>
      <c r="H9" s="120" t="s">
        <v>59</v>
      </c>
      <c r="I9" s="120" t="s">
        <v>83</v>
      </c>
      <c r="J9" s="120" t="s">
        <v>130</v>
      </c>
      <c r="P9" s="171"/>
    </row>
    <row r="10" spans="1:16" ht="13.8">
      <c r="A10" s="48"/>
      <c r="B10" s="174"/>
      <c r="E10" s="118" t="s">
        <v>164</v>
      </c>
      <c r="F10" s="121"/>
      <c r="G10" s="55">
        <f>'Power Calcs'!L21</f>
        <v>313.875</v>
      </c>
      <c r="H10" s="55">
        <f>'Power Calcs'!L33</f>
        <v>51.150000000000006</v>
      </c>
      <c r="I10" s="55">
        <v>0</v>
      </c>
      <c r="J10" s="55">
        <v>0</v>
      </c>
      <c r="K10" s="125" t="s">
        <v>3</v>
      </c>
      <c r="L10" s="2"/>
      <c r="M10" s="2"/>
      <c r="N10" s="2"/>
      <c r="O10" s="2"/>
      <c r="P10" s="171"/>
    </row>
    <row r="11" spans="1:16" ht="13.8">
      <c r="A11" s="48"/>
      <c r="B11" s="174"/>
      <c r="E11" s="116" t="s">
        <v>163</v>
      </c>
      <c r="F11" s="117"/>
      <c r="G11" s="58">
        <f>'Power Calcs'!L23</f>
        <v>-30.131999999999998</v>
      </c>
      <c r="H11" s="58">
        <f>'Power Calcs'!L35</f>
        <v>0</v>
      </c>
      <c r="I11" s="58">
        <v>0</v>
      </c>
      <c r="J11" s="58">
        <v>0</v>
      </c>
      <c r="K11" s="126" t="s">
        <v>3</v>
      </c>
      <c r="L11" s="2"/>
      <c r="M11" s="2"/>
      <c r="N11" s="2"/>
      <c r="O11" s="2"/>
      <c r="P11" s="171"/>
    </row>
    <row r="12" spans="1:16" ht="13.8">
      <c r="A12" s="48"/>
      <c r="B12" s="174"/>
      <c r="E12" s="129"/>
      <c r="F12" s="122" t="s">
        <v>116</v>
      </c>
      <c r="G12" s="59">
        <f>G11+G10</f>
        <v>283.74299999999999</v>
      </c>
      <c r="H12" s="59">
        <f>H11+H10</f>
        <v>51.150000000000006</v>
      </c>
      <c r="I12" s="59">
        <f>I11+I10</f>
        <v>0</v>
      </c>
      <c r="J12" s="59">
        <f>J11+J10</f>
        <v>0</v>
      </c>
      <c r="K12" s="127" t="s">
        <v>3</v>
      </c>
      <c r="L12" s="2"/>
      <c r="M12" s="2"/>
      <c r="N12" s="2"/>
      <c r="O12" s="2"/>
      <c r="P12" s="171"/>
    </row>
    <row r="13" spans="1:16" ht="13.8">
      <c r="A13" s="48"/>
      <c r="B13" s="174"/>
      <c r="E13" s="130" t="s">
        <v>159</v>
      </c>
      <c r="F13" s="123"/>
      <c r="G13" s="58">
        <f>'Power Calcs'!L25</f>
        <v>313.875</v>
      </c>
      <c r="H13" s="58">
        <f>'Power Calcs'!L37</f>
        <v>51.150000000000006</v>
      </c>
      <c r="I13" s="58">
        <v>0</v>
      </c>
      <c r="J13" s="58">
        <v>0</v>
      </c>
      <c r="K13" s="126" t="s">
        <v>3</v>
      </c>
      <c r="L13" s="2"/>
      <c r="M13" s="2"/>
      <c r="N13" s="2"/>
      <c r="O13" s="2"/>
      <c r="P13" s="171"/>
    </row>
    <row r="14" spans="1:16" ht="13.8">
      <c r="A14" s="48"/>
      <c r="B14" s="174"/>
      <c r="E14" s="130" t="s">
        <v>171</v>
      </c>
      <c r="F14" s="123"/>
      <c r="G14" s="58">
        <f>'Power Calcs'!L26</f>
        <v>487.13400000000001</v>
      </c>
      <c r="H14" s="58">
        <f>'Power Calcs'!L38</f>
        <v>32.549999999999997</v>
      </c>
      <c r="I14" s="58">
        <v>0</v>
      </c>
      <c r="J14" s="58">
        <f>IF('RLDRAM3 Config'!J1=1,0,(('RLDRAM3 Config'!C27)^2/'RLDRAM3 Config'!K1)*1000*'Power Calcs'!B49)*('System Config'!C14+'System Config'!C15)</f>
        <v>144.16584808500002</v>
      </c>
      <c r="K14" s="126" t="s">
        <v>3</v>
      </c>
      <c r="L14" s="2"/>
      <c r="M14" s="2"/>
      <c r="N14" s="2"/>
      <c r="O14" s="2"/>
      <c r="P14" s="171"/>
    </row>
    <row r="15" spans="1:16" ht="13.8">
      <c r="A15" s="48"/>
      <c r="B15" s="174"/>
      <c r="E15" s="130" t="s">
        <v>170</v>
      </c>
      <c r="F15" s="123"/>
      <c r="G15" s="58">
        <f>'Power Calcs'!L27</f>
        <v>487.13400000000001</v>
      </c>
      <c r="H15" s="58">
        <f>'Power Calcs'!L39</f>
        <v>32.549999999999997</v>
      </c>
      <c r="I15" s="58">
        <f>'System Config'!C11*'RLDRAM3 Config'!C23^2*'Power Calcs'!B50*('System Config'!C17+5)/1000*'System Config'!C13</f>
        <v>171.46080000000001</v>
      </c>
      <c r="J15" s="58">
        <f>IF('RLDRAM3 Config'!J1=1,0,(('RLDRAM3 Config'!C27)^2/'RLDRAM3 Config'!K1)*1000*'Power Calcs'!B49)*('System Config'!C16)</f>
        <v>0</v>
      </c>
      <c r="K15" s="126" t="s">
        <v>3</v>
      </c>
      <c r="L15" s="2"/>
      <c r="M15" s="2"/>
      <c r="N15" s="2"/>
      <c r="O15" s="2"/>
      <c r="P15" s="171"/>
    </row>
    <row r="16" spans="1:16" ht="13.8">
      <c r="A16" s="48"/>
      <c r="B16" s="174"/>
      <c r="E16" s="129"/>
      <c r="F16" s="122" t="s">
        <v>115</v>
      </c>
      <c r="G16" s="59">
        <f>+G13+G15+G14</f>
        <v>1288.143</v>
      </c>
      <c r="H16" s="59">
        <f>+H13+H15+H14</f>
        <v>116.25</v>
      </c>
      <c r="I16" s="59">
        <f>+I13+I15+I14</f>
        <v>171.46080000000001</v>
      </c>
      <c r="J16" s="59">
        <f>+J13+J15+J14</f>
        <v>144.16584808500002</v>
      </c>
      <c r="K16" s="127" t="s">
        <v>3</v>
      </c>
      <c r="L16" s="2"/>
      <c r="M16" s="2"/>
      <c r="N16" s="2"/>
      <c r="O16" s="2"/>
      <c r="P16" s="171"/>
    </row>
    <row r="17" spans="1:16" ht="14.4" thickBot="1">
      <c r="A17" s="48"/>
      <c r="B17" s="174"/>
      <c r="E17" s="142" t="s">
        <v>258</v>
      </c>
      <c r="F17" s="124"/>
      <c r="G17" s="119">
        <f>+G16+G12</f>
        <v>1571.886</v>
      </c>
      <c r="H17" s="119">
        <f>+H16+H12</f>
        <v>167.4</v>
      </c>
      <c r="I17" s="119">
        <f>+I16+I12</f>
        <v>171.46080000000001</v>
      </c>
      <c r="J17" s="119">
        <f>+J16+J12</f>
        <v>144.16584808500002</v>
      </c>
      <c r="K17" s="128" t="s">
        <v>3</v>
      </c>
      <c r="L17" s="2"/>
      <c r="M17" s="2"/>
      <c r="N17" s="2"/>
      <c r="O17" s="2"/>
      <c r="P17" s="171"/>
    </row>
    <row r="18" spans="1:16">
      <c r="A18" s="48"/>
      <c r="B18" s="174"/>
      <c r="P18" s="171"/>
    </row>
    <row r="19" spans="1:16">
      <c r="A19" s="48"/>
      <c r="B19" s="174"/>
      <c r="P19" s="171"/>
    </row>
    <row r="20" spans="1:16" ht="13.8">
      <c r="A20" s="48"/>
      <c r="B20" s="174"/>
      <c r="C20" s="143" t="s">
        <v>172</v>
      </c>
      <c r="D20" s="177" t="s">
        <v>272</v>
      </c>
      <c r="E20" s="47"/>
      <c r="F20" s="2"/>
      <c r="G20" s="2"/>
      <c r="H20" s="2"/>
      <c r="I20" s="2"/>
      <c r="J20" s="2"/>
      <c r="K20" s="2"/>
      <c r="L20" s="2"/>
      <c r="N20" s="2"/>
      <c r="O20" s="2"/>
      <c r="P20" s="171"/>
    </row>
    <row r="21" spans="1:16">
      <c r="A21" s="48"/>
      <c r="B21" s="174"/>
      <c r="C21" s="2"/>
      <c r="D21" s="177" t="s">
        <v>273</v>
      </c>
      <c r="E21" s="47"/>
      <c r="F21" s="2"/>
      <c r="G21" s="2"/>
      <c r="H21" s="2"/>
      <c r="I21" s="2"/>
      <c r="J21" s="2"/>
      <c r="K21" s="2"/>
      <c r="L21" s="2"/>
      <c r="N21" s="2"/>
      <c r="O21" s="2"/>
      <c r="P21" s="171"/>
    </row>
    <row r="22" spans="1:16">
      <c r="A22" s="48"/>
      <c r="B22" s="174"/>
      <c r="C22" s="2"/>
      <c r="D22" s="47"/>
      <c r="E22" s="47"/>
      <c r="F22" s="2"/>
      <c r="G22" s="2"/>
      <c r="H22" s="2"/>
      <c r="I22" s="2"/>
      <c r="J22" s="2"/>
      <c r="K22" s="2"/>
      <c r="L22" s="2"/>
      <c r="M22" s="2"/>
      <c r="N22" s="2"/>
      <c r="O22" s="2"/>
      <c r="P22" s="171"/>
    </row>
    <row r="23" spans="1:16">
      <c r="A23" s="48"/>
      <c r="B23" s="174"/>
      <c r="C23" s="2"/>
      <c r="D23" s="47"/>
      <c r="E23" s="47"/>
      <c r="F23" s="2"/>
      <c r="G23" s="2"/>
      <c r="H23" s="2"/>
      <c r="I23" s="2"/>
      <c r="J23" s="2"/>
      <c r="K23" s="2"/>
      <c r="L23" s="2"/>
      <c r="M23" s="2"/>
      <c r="N23" s="2"/>
      <c r="O23" s="2"/>
      <c r="P23" s="171"/>
    </row>
    <row r="24" spans="1:16">
      <c r="A24" s="48"/>
      <c r="B24" s="174"/>
      <c r="C24" s="2"/>
      <c r="D24" s="47"/>
      <c r="E24" s="47"/>
      <c r="F24" s="2"/>
      <c r="G24" s="2"/>
      <c r="H24" s="2"/>
      <c r="I24" s="2"/>
      <c r="J24" s="2"/>
      <c r="K24" s="2"/>
      <c r="L24" s="2"/>
      <c r="M24" s="2"/>
      <c r="N24" s="2"/>
      <c r="O24" s="2"/>
      <c r="P24" s="171"/>
    </row>
    <row r="25" spans="1:16">
      <c r="A25" s="48"/>
      <c r="B25" s="174"/>
      <c r="C25" s="2"/>
      <c r="D25" s="47"/>
      <c r="E25" s="47"/>
      <c r="F25" s="2"/>
      <c r="G25" s="2"/>
      <c r="H25" s="2"/>
      <c r="I25" s="2"/>
      <c r="J25" s="2"/>
      <c r="K25" s="2"/>
      <c r="L25" s="2"/>
      <c r="M25" s="2"/>
      <c r="N25" s="2"/>
      <c r="O25" s="2"/>
      <c r="P25" s="171"/>
    </row>
    <row r="26" spans="1:16">
      <c r="A26" s="48"/>
      <c r="B26" s="174"/>
      <c r="C26" s="2"/>
      <c r="D26" s="47"/>
      <c r="E26" s="47"/>
      <c r="F26" s="2"/>
      <c r="G26" s="2"/>
      <c r="H26" s="2"/>
      <c r="I26" s="2"/>
      <c r="J26" s="2"/>
      <c r="K26" s="2"/>
      <c r="L26" s="2"/>
      <c r="M26" s="2"/>
      <c r="N26" s="2"/>
      <c r="O26" s="2"/>
      <c r="P26" s="171"/>
    </row>
    <row r="27" spans="1:16">
      <c r="A27" s="48"/>
      <c r="B27" s="174"/>
      <c r="C27" s="2"/>
      <c r="D27" s="47"/>
      <c r="E27" s="47"/>
      <c r="F27" s="2"/>
      <c r="G27" s="2"/>
      <c r="H27" s="2"/>
      <c r="I27" s="2"/>
      <c r="J27" s="2"/>
      <c r="K27" s="2"/>
      <c r="L27" s="2"/>
      <c r="M27" s="2"/>
      <c r="N27" s="2"/>
      <c r="O27" s="2"/>
      <c r="P27" s="171"/>
    </row>
    <row r="28" spans="1:16">
      <c r="A28" s="48"/>
      <c r="B28" s="174"/>
      <c r="C28" s="2"/>
      <c r="D28" s="47"/>
      <c r="E28" s="47"/>
      <c r="F28" s="2"/>
      <c r="G28" s="2"/>
      <c r="H28" s="2"/>
      <c r="I28" s="2"/>
      <c r="J28" s="2"/>
      <c r="K28" s="2"/>
      <c r="L28" s="2"/>
      <c r="M28" s="2"/>
      <c r="N28" s="2"/>
      <c r="O28" s="2"/>
      <c r="P28" s="171"/>
    </row>
    <row r="29" spans="1:16">
      <c r="A29" s="48"/>
      <c r="B29" s="174"/>
      <c r="C29" s="2"/>
      <c r="D29" s="47"/>
      <c r="E29" s="47"/>
      <c r="F29" s="2"/>
      <c r="G29" s="2"/>
      <c r="H29" s="2"/>
      <c r="I29" s="2"/>
      <c r="J29" s="2"/>
      <c r="K29" s="2"/>
      <c r="L29" s="2"/>
      <c r="M29" s="2"/>
      <c r="N29" s="2"/>
      <c r="O29" s="2"/>
      <c r="P29" s="171"/>
    </row>
    <row r="30" spans="1:16">
      <c r="A30" s="48"/>
      <c r="B30" s="174"/>
      <c r="C30" s="2"/>
      <c r="D30" s="47"/>
      <c r="E30" s="47"/>
      <c r="F30" s="2"/>
      <c r="G30" s="2"/>
      <c r="H30" s="2"/>
      <c r="I30" s="2"/>
      <c r="J30" s="2"/>
      <c r="K30" s="2"/>
      <c r="L30" s="2"/>
      <c r="M30" s="2"/>
      <c r="N30" s="2"/>
      <c r="O30" s="2"/>
      <c r="P30" s="171"/>
    </row>
    <row r="31" spans="1:16">
      <c r="A31" s="48"/>
      <c r="B31" s="174"/>
      <c r="C31" s="2"/>
      <c r="D31" s="47"/>
      <c r="E31" s="47"/>
      <c r="F31" s="2"/>
      <c r="G31" s="2"/>
      <c r="H31" s="2"/>
      <c r="I31" s="2"/>
      <c r="J31" s="2"/>
      <c r="K31" s="2"/>
      <c r="L31" s="2"/>
      <c r="M31" s="2"/>
      <c r="N31" s="2"/>
      <c r="O31" s="2"/>
      <c r="P31" s="171"/>
    </row>
    <row r="32" spans="1:16">
      <c r="A32" s="48"/>
      <c r="B32" s="174"/>
      <c r="C32" s="2"/>
      <c r="D32" s="47"/>
      <c r="E32" s="47"/>
      <c r="F32" s="2"/>
      <c r="G32" s="2"/>
      <c r="H32" s="2"/>
      <c r="I32" s="2"/>
      <c r="J32" s="2"/>
      <c r="K32" s="2"/>
      <c r="L32" s="2"/>
      <c r="M32" s="2"/>
      <c r="N32" s="2"/>
      <c r="O32" s="2"/>
      <c r="P32" s="171"/>
    </row>
    <row r="33" spans="1:16">
      <c r="A33" s="48"/>
      <c r="B33" s="174"/>
      <c r="C33" s="2"/>
      <c r="D33" s="47"/>
      <c r="E33" s="47"/>
      <c r="F33" s="2"/>
      <c r="G33" s="2"/>
      <c r="H33" s="2"/>
      <c r="I33" s="2"/>
      <c r="J33" s="2"/>
      <c r="K33" s="2"/>
      <c r="L33" s="2"/>
      <c r="M33" s="2"/>
      <c r="N33" s="2"/>
      <c r="O33" s="2"/>
      <c r="P33" s="171"/>
    </row>
    <row r="34" spans="1:16">
      <c r="A34" s="48"/>
      <c r="B34" s="174"/>
      <c r="C34" s="2"/>
      <c r="D34" s="47"/>
      <c r="E34" s="47"/>
      <c r="F34" s="2"/>
      <c r="G34" s="2"/>
      <c r="H34" s="2"/>
      <c r="I34" s="2"/>
      <c r="J34" s="2"/>
      <c r="K34" s="2"/>
      <c r="L34" s="2"/>
      <c r="M34" s="2"/>
      <c r="N34" s="2"/>
      <c r="O34" s="2"/>
      <c r="P34" s="171"/>
    </row>
    <row r="35" spans="1:16">
      <c r="A35" s="48"/>
      <c r="B35" s="174"/>
      <c r="C35" s="2"/>
      <c r="D35" s="47"/>
      <c r="E35" s="47"/>
      <c r="F35" s="2"/>
      <c r="G35" s="2"/>
      <c r="H35" s="2"/>
      <c r="I35" s="2"/>
      <c r="J35" s="2"/>
      <c r="K35" s="2"/>
      <c r="L35" s="2"/>
      <c r="M35" s="2"/>
      <c r="N35" s="2"/>
      <c r="O35" s="2"/>
      <c r="P35" s="171"/>
    </row>
    <row r="36" spans="1:16">
      <c r="A36" s="48"/>
      <c r="B36" s="174"/>
      <c r="C36" s="2"/>
      <c r="D36" s="47"/>
      <c r="E36" s="47"/>
      <c r="F36" s="2"/>
      <c r="G36" s="2"/>
      <c r="H36" s="2"/>
      <c r="I36" s="2"/>
      <c r="J36" s="2"/>
      <c r="K36" s="2"/>
      <c r="L36" s="2"/>
      <c r="M36" s="2"/>
      <c r="N36" s="2"/>
      <c r="O36" s="2"/>
      <c r="P36" s="171"/>
    </row>
    <row r="37" spans="1:16">
      <c r="A37" s="48"/>
      <c r="B37" s="174"/>
      <c r="C37" s="2"/>
      <c r="D37" s="47"/>
      <c r="E37" s="47"/>
      <c r="F37" s="2"/>
      <c r="G37" s="2"/>
      <c r="H37" s="2"/>
      <c r="I37" s="2"/>
      <c r="J37" s="2"/>
      <c r="K37" s="2"/>
      <c r="L37" s="2"/>
      <c r="M37" s="2"/>
      <c r="N37" s="2"/>
      <c r="O37" s="2"/>
      <c r="P37" s="171"/>
    </row>
    <row r="38" spans="1:16">
      <c r="A38" s="48"/>
      <c r="B38" s="174"/>
      <c r="C38" s="2"/>
      <c r="D38" s="2"/>
      <c r="E38" s="2"/>
      <c r="F38" s="2"/>
      <c r="G38" s="2"/>
      <c r="H38" s="2"/>
      <c r="I38" s="2"/>
      <c r="J38" s="2"/>
      <c r="K38" s="2"/>
      <c r="L38" s="2"/>
      <c r="M38" s="2"/>
      <c r="N38" s="2"/>
      <c r="O38" s="2"/>
      <c r="P38" s="171"/>
    </row>
    <row r="39" spans="1:16">
      <c r="A39" s="48"/>
      <c r="B39" s="174"/>
      <c r="C39" s="2"/>
      <c r="D39" s="2"/>
      <c r="E39" s="2"/>
      <c r="F39" s="2"/>
      <c r="G39" s="2"/>
      <c r="H39" s="2"/>
      <c r="I39" s="2"/>
      <c r="J39" s="2"/>
      <c r="K39" s="2"/>
      <c r="L39" s="2"/>
      <c r="M39" s="2"/>
      <c r="N39" s="2"/>
      <c r="O39" s="2"/>
      <c r="P39" s="171"/>
    </row>
    <row r="40" spans="1:16">
      <c r="A40" s="48"/>
      <c r="B40" s="174"/>
      <c r="C40" s="2"/>
      <c r="D40" s="2"/>
      <c r="E40" s="2"/>
      <c r="F40" s="2"/>
      <c r="G40" s="2"/>
      <c r="H40" s="2"/>
      <c r="I40" s="2"/>
      <c r="J40" s="2"/>
      <c r="K40" s="2"/>
      <c r="L40" s="2"/>
      <c r="M40" s="2"/>
      <c r="N40" s="2"/>
      <c r="O40" s="2"/>
      <c r="P40" s="171"/>
    </row>
    <row r="41" spans="1:16">
      <c r="A41" s="48"/>
      <c r="B41" s="174"/>
      <c r="C41" s="2"/>
      <c r="D41" s="2"/>
      <c r="E41" s="2"/>
      <c r="F41" s="2"/>
      <c r="G41" s="2"/>
      <c r="H41" s="2"/>
      <c r="I41" s="2"/>
      <c r="J41" s="2"/>
      <c r="K41" s="2"/>
      <c r="L41" s="2"/>
      <c r="M41" s="2"/>
      <c r="N41" s="2"/>
      <c r="O41" s="2"/>
      <c r="P41" s="171"/>
    </row>
    <row r="42" spans="1:16">
      <c r="A42" s="48"/>
      <c r="B42" s="174"/>
      <c r="C42" s="2"/>
      <c r="D42" s="2"/>
      <c r="E42" s="2"/>
      <c r="F42" s="2"/>
      <c r="G42" s="2"/>
      <c r="H42" s="2"/>
      <c r="I42" s="2"/>
      <c r="J42" s="2"/>
      <c r="K42" s="2"/>
      <c r="L42" s="2"/>
      <c r="M42" s="2"/>
      <c r="N42" s="2"/>
      <c r="O42" s="2"/>
      <c r="P42" s="171"/>
    </row>
    <row r="43" spans="1:16">
      <c r="A43" s="48"/>
      <c r="B43" s="174"/>
      <c r="C43" s="2"/>
      <c r="D43" s="2"/>
      <c r="E43" s="2"/>
      <c r="F43" s="2"/>
      <c r="G43" s="2"/>
      <c r="H43" s="2"/>
      <c r="I43" s="2"/>
      <c r="J43" s="2"/>
      <c r="K43" s="2"/>
      <c r="L43" s="2"/>
      <c r="M43" s="2"/>
      <c r="N43" s="2"/>
      <c r="O43" s="2"/>
      <c r="P43" s="171"/>
    </row>
    <row r="44" spans="1:16">
      <c r="A44" s="48"/>
      <c r="B44" s="174"/>
      <c r="C44" s="2"/>
      <c r="D44" s="2"/>
      <c r="E44" s="2"/>
      <c r="F44" s="2"/>
      <c r="G44" s="2"/>
      <c r="H44" s="2"/>
      <c r="I44" s="2"/>
      <c r="J44" s="2"/>
      <c r="K44" s="2"/>
      <c r="L44" s="2"/>
      <c r="M44" s="2"/>
      <c r="N44" s="2"/>
      <c r="O44" s="2"/>
      <c r="P44" s="171"/>
    </row>
    <row r="45" spans="1:16">
      <c r="B45" s="174"/>
      <c r="M45" s="2"/>
      <c r="N45" s="2"/>
      <c r="O45" s="2"/>
      <c r="P45" s="171"/>
    </row>
    <row r="46" spans="1:16">
      <c r="A46" s="48"/>
      <c r="B46" s="174"/>
      <c r="J46" s="2"/>
      <c r="K46" s="2"/>
      <c r="L46" s="2"/>
      <c r="M46" s="2"/>
      <c r="N46" s="2"/>
      <c r="O46" s="2"/>
      <c r="P46" s="171"/>
    </row>
    <row r="47" spans="1:16">
      <c r="A47" s="48"/>
      <c r="B47" s="174"/>
      <c r="J47" s="2"/>
      <c r="K47" s="2"/>
      <c r="L47" s="2"/>
      <c r="M47" s="2"/>
      <c r="N47" s="2"/>
      <c r="O47" s="2"/>
      <c r="P47" s="171"/>
    </row>
    <row r="48" spans="1:16">
      <c r="A48" s="48"/>
      <c r="B48" s="174"/>
      <c r="J48" s="2"/>
      <c r="K48" s="2"/>
      <c r="L48" s="2"/>
      <c r="M48" s="2"/>
      <c r="N48" s="2"/>
      <c r="O48" s="2"/>
      <c r="P48" s="171"/>
    </row>
    <row r="49" spans="1:16">
      <c r="A49" s="48"/>
      <c r="B49" s="174"/>
      <c r="J49" s="2"/>
      <c r="K49" s="2"/>
      <c r="L49" s="2"/>
      <c r="M49" s="2"/>
      <c r="N49" s="2"/>
      <c r="O49" s="2"/>
      <c r="P49" s="171"/>
    </row>
    <row r="50" spans="1:16">
      <c r="A50" s="48"/>
      <c r="B50" s="174"/>
      <c r="J50" s="2"/>
      <c r="K50" s="2"/>
      <c r="L50" s="2"/>
      <c r="M50" s="2"/>
      <c r="N50" s="2"/>
      <c r="O50" s="2"/>
      <c r="P50" s="171"/>
    </row>
    <row r="51" spans="1:16">
      <c r="A51" s="48"/>
      <c r="B51" s="174"/>
      <c r="J51" s="2"/>
      <c r="K51" s="2"/>
      <c r="L51" s="2"/>
      <c r="M51" s="2"/>
      <c r="N51" s="2"/>
      <c r="O51" s="2"/>
      <c r="P51" s="171"/>
    </row>
    <row r="52" spans="1:16">
      <c r="A52" s="48"/>
      <c r="B52" s="174"/>
      <c r="J52" s="2"/>
      <c r="K52" s="2"/>
      <c r="L52" s="2"/>
      <c r="M52" s="2"/>
      <c r="N52" s="2"/>
      <c r="O52" s="2"/>
      <c r="P52" s="171"/>
    </row>
    <row r="53" spans="1:16">
      <c r="A53" s="48"/>
      <c r="B53" s="174"/>
      <c r="J53" s="2"/>
      <c r="K53" s="2"/>
      <c r="L53" s="2"/>
      <c r="M53" s="2"/>
      <c r="N53" s="2"/>
      <c r="O53" s="2"/>
      <c r="P53" s="171"/>
    </row>
    <row r="54" spans="1:16">
      <c r="A54" s="48"/>
      <c r="B54" s="174"/>
      <c r="J54" s="2"/>
      <c r="K54" s="2"/>
      <c r="L54" s="2"/>
      <c r="M54" s="2"/>
      <c r="N54" s="2"/>
      <c r="O54" s="2"/>
      <c r="P54" s="171"/>
    </row>
    <row r="55" spans="1:16">
      <c r="A55" s="48"/>
      <c r="B55" s="174"/>
      <c r="J55" s="2"/>
      <c r="K55" s="2"/>
      <c r="L55" s="2"/>
      <c r="M55" s="2"/>
      <c r="N55" s="2"/>
      <c r="O55" s="2"/>
      <c r="P55" s="171"/>
    </row>
    <row r="56" spans="1:16">
      <c r="A56" s="48"/>
      <c r="B56" s="174"/>
      <c r="J56" s="2"/>
      <c r="K56" s="2"/>
      <c r="L56" s="2"/>
      <c r="M56" s="2"/>
      <c r="N56" s="2"/>
      <c r="O56" s="2"/>
      <c r="P56" s="171"/>
    </row>
    <row r="57" spans="1:16">
      <c r="A57" s="48"/>
      <c r="B57" s="174"/>
      <c r="J57" s="2"/>
      <c r="K57" s="2"/>
      <c r="L57" s="2"/>
      <c r="M57" s="2"/>
      <c r="N57" s="2"/>
      <c r="O57" s="2"/>
      <c r="P57" s="171"/>
    </row>
    <row r="58" spans="1:16">
      <c r="A58" s="48"/>
      <c r="B58" s="174"/>
      <c r="J58" s="2"/>
      <c r="K58" s="2"/>
      <c r="L58" s="2"/>
      <c r="M58" s="2"/>
      <c r="N58" s="2"/>
      <c r="O58" s="2"/>
      <c r="P58" s="171"/>
    </row>
    <row r="59" spans="1:16">
      <c r="A59" s="48"/>
      <c r="B59" s="174"/>
      <c r="J59" s="2"/>
      <c r="K59" s="2"/>
      <c r="L59" s="2"/>
      <c r="M59" s="2"/>
      <c r="N59" s="2"/>
      <c r="O59" s="2"/>
      <c r="P59" s="171"/>
    </row>
    <row r="60" spans="1:16">
      <c r="A60" s="48"/>
      <c r="B60" s="174"/>
      <c r="J60" s="2"/>
      <c r="K60" s="2"/>
      <c r="L60" s="2"/>
      <c r="M60" s="2"/>
      <c r="N60" s="2"/>
      <c r="O60" s="2"/>
      <c r="P60" s="171"/>
    </row>
    <row r="61" spans="1:16">
      <c r="A61" s="48"/>
      <c r="B61" s="174"/>
      <c r="J61" s="2"/>
      <c r="K61" s="2"/>
      <c r="L61" s="2"/>
      <c r="M61" s="2"/>
      <c r="N61" s="2"/>
      <c r="O61" s="2"/>
      <c r="P61" s="171"/>
    </row>
    <row r="62" spans="1:16">
      <c r="A62" s="48"/>
      <c r="B62" s="174"/>
      <c r="J62" s="2"/>
      <c r="K62" s="2"/>
      <c r="L62" s="2"/>
      <c r="M62" s="2"/>
      <c r="N62" s="2"/>
      <c r="O62" s="2"/>
      <c r="P62" s="171"/>
    </row>
    <row r="63" spans="1:16">
      <c r="A63" s="48"/>
      <c r="B63" s="174"/>
      <c r="J63" s="2"/>
      <c r="K63" s="2"/>
      <c r="L63" s="2"/>
      <c r="M63" s="2"/>
      <c r="N63" s="2"/>
      <c r="O63" s="2"/>
      <c r="P63" s="171"/>
    </row>
    <row r="64" spans="1:16">
      <c r="A64" s="48"/>
      <c r="B64" s="174"/>
      <c r="J64" s="2"/>
      <c r="K64" s="2"/>
      <c r="L64" s="2"/>
      <c r="M64" s="2"/>
      <c r="N64" s="2"/>
      <c r="O64" s="2"/>
      <c r="P64" s="171"/>
    </row>
    <row r="65" spans="1:16">
      <c r="A65" s="48"/>
      <c r="B65" s="174"/>
      <c r="J65" s="2"/>
      <c r="K65" s="2"/>
      <c r="L65" s="2"/>
      <c r="M65" s="2"/>
      <c r="N65" s="2"/>
      <c r="O65" s="2"/>
      <c r="P65" s="171"/>
    </row>
    <row r="66" spans="1:16">
      <c r="A66" s="48"/>
      <c r="B66" s="174"/>
      <c r="J66" s="2"/>
      <c r="K66" s="2"/>
      <c r="L66" s="2"/>
      <c r="M66" s="2"/>
      <c r="N66" s="2"/>
      <c r="O66" s="2"/>
      <c r="P66" s="171"/>
    </row>
    <row r="67" spans="1:16">
      <c r="A67" s="48"/>
      <c r="B67" s="174"/>
      <c r="J67" s="2"/>
      <c r="K67" s="2"/>
      <c r="L67" s="2"/>
      <c r="M67" s="2"/>
      <c r="N67" s="2"/>
      <c r="O67" s="2"/>
      <c r="P67" s="171"/>
    </row>
    <row r="68" spans="1:16">
      <c r="A68" s="48"/>
      <c r="B68" s="174"/>
      <c r="J68" s="2"/>
      <c r="K68" s="2"/>
      <c r="L68" s="2"/>
      <c r="M68" s="2"/>
      <c r="N68" s="2"/>
      <c r="O68" s="2"/>
      <c r="P68" s="171"/>
    </row>
    <row r="69" spans="1:16">
      <c r="A69" s="48"/>
      <c r="B69" s="174"/>
      <c r="J69" s="2"/>
      <c r="K69" s="2"/>
      <c r="L69" s="2"/>
      <c r="M69" s="2"/>
      <c r="N69" s="2"/>
      <c r="O69" s="2"/>
      <c r="P69" s="171"/>
    </row>
    <row r="70" spans="1:16">
      <c r="A70" s="48"/>
      <c r="B70" s="174"/>
      <c r="J70" s="2"/>
      <c r="K70" s="2"/>
      <c r="L70" s="2"/>
      <c r="M70" s="2"/>
      <c r="N70" s="2"/>
      <c r="O70" s="2"/>
      <c r="P70" s="171"/>
    </row>
    <row r="71" spans="1:16">
      <c r="A71" s="48"/>
      <c r="B71" s="174"/>
      <c r="J71" s="2"/>
      <c r="K71" s="2"/>
      <c r="L71" s="2"/>
      <c r="M71" s="2"/>
      <c r="N71" s="2"/>
      <c r="O71" s="2"/>
      <c r="P71" s="171"/>
    </row>
    <row r="72" spans="1:16">
      <c r="B72" s="174"/>
      <c r="M72" s="2"/>
      <c r="N72" s="2"/>
      <c r="O72" s="2"/>
      <c r="P72" s="171"/>
    </row>
    <row r="73" spans="1:16">
      <c r="B73" s="174"/>
      <c r="M73" s="2"/>
      <c r="N73" s="2"/>
      <c r="O73" s="2"/>
      <c r="P73" s="171"/>
    </row>
    <row r="74" spans="1:16">
      <c r="B74" s="174"/>
      <c r="M74" s="2"/>
      <c r="N74" s="2"/>
      <c r="O74" s="2"/>
      <c r="P74" s="171"/>
    </row>
    <row r="75" spans="1:16">
      <c r="B75" s="174"/>
      <c r="M75" s="2"/>
      <c r="N75" s="2"/>
      <c r="O75" s="2"/>
      <c r="P75" s="171"/>
    </row>
    <row r="76" spans="1:16">
      <c r="B76" s="174"/>
      <c r="M76" s="2"/>
      <c r="N76" s="2"/>
      <c r="O76" s="2"/>
      <c r="P76" s="171"/>
    </row>
    <row r="77" spans="1:16">
      <c r="B77" s="174"/>
      <c r="M77" s="2"/>
      <c r="N77" s="2"/>
      <c r="O77" s="2"/>
      <c r="P77" s="171"/>
    </row>
    <row r="78" spans="1:16" ht="13.8" thickBot="1">
      <c r="A78" s="2"/>
      <c r="B78" s="175"/>
      <c r="C78" s="173"/>
      <c r="D78" s="173"/>
      <c r="E78" s="173"/>
      <c r="F78" s="173"/>
      <c r="G78" s="173"/>
      <c r="H78" s="173"/>
      <c r="I78" s="173"/>
      <c r="J78" s="173"/>
      <c r="K78" s="173"/>
      <c r="L78" s="173"/>
      <c r="M78" s="173"/>
      <c r="N78" s="173"/>
      <c r="O78" s="173"/>
      <c r="P78" s="172"/>
    </row>
    <row r="87" spans="13:14">
      <c r="M87" s="2"/>
      <c r="N87" s="2"/>
    </row>
    <row r="88" spans="13:14">
      <c r="M88" s="2"/>
      <c r="N88" s="2"/>
    </row>
    <row r="89" spans="13:14">
      <c r="M89" s="2"/>
      <c r="N89" s="2"/>
    </row>
    <row r="90" spans="13:14">
      <c r="M90" s="2"/>
      <c r="N90" s="2"/>
    </row>
    <row r="91" spans="13:14">
      <c r="M91" s="2"/>
      <c r="N91" s="2"/>
    </row>
    <row r="92" spans="13:14">
      <c r="M92" s="2"/>
      <c r="N92" s="2"/>
    </row>
    <row r="93" spans="13:14">
      <c r="M93" s="2"/>
      <c r="N93" s="2"/>
    </row>
  </sheetData>
  <mergeCells count="1">
    <mergeCell ref="A5:P5"/>
  </mergeCells>
  <phoneticPr fontId="0" type="noConversion"/>
  <pageMargins left="0.75" right="0.75" top="1" bottom="1" header="0.5" footer="0.5"/>
  <pageSetup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vt:lpstr>
      <vt:lpstr>Instructions</vt:lpstr>
      <vt:lpstr>RLDRAM3 Spec</vt:lpstr>
      <vt:lpstr>RLDRAM3 Config</vt:lpstr>
      <vt:lpstr>System Config</vt:lpstr>
      <vt:lpstr>Power Calcs</vt:lpstr>
      <vt:lpstr>Summary</vt:lpstr>
      <vt:lpstr>Instructions!Print_Area</vt:lpstr>
      <vt:lpstr>'Power Calcs'!Print_Area</vt:lpstr>
      <vt:lpstr>'RLDRAM3 Config'!Print_Area</vt:lpstr>
      <vt:lpstr>'RLDRAM3 Spec'!Print_Area</vt:lpstr>
      <vt:lpstr>Summary!Print_Area</vt:lpstr>
      <vt:lpstr>'System Config'!Print_Area</vt:lpstr>
      <vt:lpstr>Title!Print_Area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Quick (tquick)</dc:creator>
  <cp:lastModifiedBy>tquick</cp:lastModifiedBy>
  <cp:lastPrinted>2004-03-24T17:42:35Z</cp:lastPrinted>
  <dcterms:created xsi:type="dcterms:W3CDTF">2001-02-07T14:39:54Z</dcterms:created>
  <dcterms:modified xsi:type="dcterms:W3CDTF">2016-02-11T15:26:15Z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_NewReviewCycle">
    <vt:lpwstr/>
  </property>
</Properties>
</file>