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.micron.com/mfg/GlobalMFG/CoronaTech/Decontamination Technologies Dropbox/UV Robot University Competition Package/"/>
    </mc:Choice>
  </mc:AlternateContent>
  <xr:revisionPtr revIDLastSave="0" documentId="8_{309B7BC3-6D9B-4F6B-A1F7-A85D1C8237FD}" xr6:coauthVersionLast="36" xr6:coauthVersionMax="36" xr10:uidLastSave="{00000000-0000-0000-0000-000000000000}"/>
  <bookViews>
    <workbookView xWindow="-120" yWindow="-120" windowWidth="24240" windowHeight="13140" firstSheet="1" activeTab="1" xr2:uid="{179B69C7-A0A6-4209-80E5-45809420188D}"/>
  </bookViews>
  <sheets>
    <sheet name="UV-C Dose Calc" sheetId="3" r:id="rId1"/>
    <sheet name="Calculator" sheetId="4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B5" i="4"/>
  <c r="W5" i="4"/>
  <c r="V5" i="4"/>
  <c r="S5" i="4"/>
  <c r="Q5" i="4"/>
  <c r="N5" i="4"/>
  <c r="R5" i="4"/>
  <c r="U5" i="4"/>
  <c r="L5" i="4"/>
  <c r="P5" i="4"/>
  <c r="M5" i="4"/>
  <c r="O5" i="4"/>
  <c r="T5" i="4"/>
  <c r="F5" i="4"/>
  <c r="E5" i="4"/>
  <c r="D5" i="4"/>
  <c r="K5" i="4"/>
  <c r="H5" i="4"/>
  <c r="J5" i="4"/>
  <c r="G5" i="4"/>
  <c r="I5" i="4"/>
  <c r="J6" i="3"/>
  <c r="J7" i="3"/>
  <c r="J8" i="3"/>
  <c r="J9" i="3"/>
  <c r="J10" i="3"/>
  <c r="J5" i="3"/>
  <c r="M5" i="3"/>
  <c r="Q5" i="3"/>
  <c r="P5" i="3"/>
  <c r="H6" i="3"/>
  <c r="I6" i="3"/>
  <c r="K6" i="3"/>
  <c r="L6" i="3"/>
  <c r="H7" i="3"/>
  <c r="I7" i="3"/>
  <c r="K7" i="3"/>
  <c r="L7" i="3"/>
  <c r="H8" i="3"/>
  <c r="I8" i="3"/>
  <c r="K8" i="3"/>
  <c r="L8" i="3"/>
  <c r="H9" i="3"/>
  <c r="I9" i="3"/>
  <c r="K9" i="3"/>
  <c r="L9" i="3"/>
  <c r="H10" i="3"/>
  <c r="I10" i="3"/>
  <c r="K10" i="3"/>
  <c r="L10" i="3"/>
  <c r="L5" i="3"/>
  <c r="K5" i="3"/>
  <c r="I5" i="3"/>
  <c r="H5" i="3"/>
  <c r="Q7" i="3"/>
  <c r="R5" i="3"/>
  <c r="N5" i="3"/>
  <c r="S6" i="3"/>
  <c r="W6" i="3"/>
  <c r="S7" i="3"/>
  <c r="W7" i="3"/>
  <c r="S8" i="3"/>
  <c r="W8" i="3"/>
  <c r="S9" i="3"/>
  <c r="V9" i="3"/>
  <c r="S10" i="3"/>
  <c r="W10" i="3"/>
  <c r="S5" i="3"/>
  <c r="T5" i="3"/>
  <c r="M6" i="3"/>
  <c r="P6" i="3"/>
  <c r="M7" i="3"/>
  <c r="R7" i="3"/>
  <c r="M8" i="3"/>
  <c r="R8" i="3"/>
  <c r="M9" i="3"/>
  <c r="R9" i="3"/>
  <c r="M10" i="3"/>
  <c r="P10" i="3"/>
  <c r="Q9" i="3"/>
  <c r="P9" i="3"/>
  <c r="T9" i="3"/>
  <c r="U5" i="3"/>
  <c r="U7" i="3"/>
  <c r="U10" i="3"/>
  <c r="O5" i="3"/>
  <c r="Q8" i="3"/>
  <c r="N7" i="3"/>
  <c r="X9" i="3"/>
  <c r="U6" i="3"/>
  <c r="P8" i="3"/>
  <c r="O7" i="3"/>
  <c r="T10" i="3"/>
  <c r="O8" i="3"/>
  <c r="W5" i="3"/>
  <c r="U9" i="3"/>
  <c r="T6" i="3"/>
  <c r="P7" i="3"/>
  <c r="Q10" i="3"/>
  <c r="Q6" i="3"/>
  <c r="U8" i="3"/>
  <c r="V8" i="3"/>
  <c r="O10" i="3"/>
  <c r="O9" i="3"/>
  <c r="O6" i="3"/>
  <c r="X5" i="3"/>
  <c r="T8" i="3"/>
  <c r="T7" i="3"/>
  <c r="V5" i="3"/>
  <c r="V7" i="3"/>
  <c r="N10" i="3"/>
  <c r="N9" i="3"/>
  <c r="N8" i="3"/>
  <c r="N6" i="3"/>
  <c r="X10" i="3"/>
  <c r="X8" i="3"/>
  <c r="X7" i="3"/>
  <c r="X6" i="3"/>
  <c r="V10" i="3"/>
  <c r="V6" i="3"/>
  <c r="R10" i="3"/>
  <c r="R6" i="3"/>
  <c r="W9" i="3"/>
</calcChain>
</file>

<file path=xl/sharedStrings.xml><?xml version="1.0" encoding="utf-8"?>
<sst xmlns="http://schemas.openxmlformats.org/spreadsheetml/2006/main" count="116" uniqueCount="50">
  <si>
    <r>
      <t>Dose Threshold 25mJ/cm</t>
    </r>
    <r>
      <rPr>
        <b/>
        <u/>
        <vertAlign val="superscript"/>
        <sz val="18"/>
        <color theme="1"/>
        <rFont val="Calibri"/>
        <family val="2"/>
        <scheme val="minor"/>
      </rPr>
      <t>2</t>
    </r>
    <r>
      <rPr>
        <b/>
        <u/>
        <sz val="18"/>
        <color theme="1"/>
        <rFont val="Calibri"/>
        <family val="2"/>
        <scheme val="minor"/>
      </rPr>
      <t xml:space="preserve"> Target Time &lt;5min</t>
    </r>
  </si>
  <si>
    <t>Dose at 1m (~3.28ft)</t>
  </si>
  <si>
    <t>Dose at 2m (~6.5ft)</t>
  </si>
  <si>
    <t>Dose at 3m (~10ft)</t>
  </si>
  <si>
    <t>Lamp Model</t>
  </si>
  <si>
    <t>Diam.</t>
  </si>
  <si>
    <t>Length</t>
  </si>
  <si>
    <t>Power</t>
  </si>
  <si>
    <t>UV  Power</t>
  </si>
  <si>
    <t>Current</t>
  </si>
  <si>
    <t>UV 1m</t>
  </si>
  <si>
    <t>10s</t>
  </si>
  <si>
    <t>60s</t>
  </si>
  <si>
    <t>5m</t>
  </si>
  <si>
    <t>10m</t>
  </si>
  <si>
    <t>1hr</t>
  </si>
  <si>
    <t>UV Power</t>
  </si>
  <si>
    <t>Atlantic UltraViolet</t>
  </si>
  <si>
    <t>mm</t>
  </si>
  <si>
    <t>Watts</t>
  </si>
  <si>
    <t>Amps</t>
  </si>
  <si>
    <r>
      <t>µW/cm</t>
    </r>
    <r>
      <rPr>
        <b/>
        <vertAlign val="superscript"/>
        <sz val="14"/>
        <color theme="1"/>
        <rFont val="Calibri"/>
        <family val="2"/>
      </rPr>
      <t>2</t>
    </r>
  </si>
  <si>
    <r>
      <t>mJ/cm</t>
    </r>
    <r>
      <rPr>
        <b/>
        <vertAlign val="superscript"/>
        <sz val="14"/>
        <color theme="1"/>
        <rFont val="Calibri"/>
        <family val="2"/>
      </rPr>
      <t>2</t>
    </r>
  </si>
  <si>
    <t>GPHA843T5L</t>
  </si>
  <si>
    <t>GPHA1554T5L</t>
  </si>
  <si>
    <t>GPHA843T6L</t>
  </si>
  <si>
    <t>GPHA1554T6L</t>
  </si>
  <si>
    <t>GPHHA843T5L</t>
  </si>
  <si>
    <t>GPHHA1554T5L</t>
  </si>
  <si>
    <t xml:space="preserve">This is an example calculation using Atlantic Untraviolet lamps specification information </t>
  </si>
  <si>
    <t xml:space="preserve">To calculate your own lamp choices please go to the tab labelled calculator and enter in the critical information </t>
  </si>
  <si>
    <r>
      <t>Dose Threshold 25mJ/cm</t>
    </r>
    <r>
      <rPr>
        <b/>
        <u/>
        <vertAlign val="superscript"/>
        <sz val="12"/>
        <color theme="1"/>
        <rFont val="Calibri"/>
        <family val="2"/>
        <scheme val="minor"/>
      </rPr>
      <t>2</t>
    </r>
    <r>
      <rPr>
        <b/>
        <u/>
        <sz val="12"/>
        <color theme="1"/>
        <rFont val="Calibri"/>
        <family val="2"/>
        <scheme val="minor"/>
      </rPr>
      <t xml:space="preserve"> Target Time &lt;300s (5min)</t>
    </r>
  </si>
  <si>
    <t>Dose vs Time at 1m (~3.28ft)</t>
  </si>
  <si>
    <t>Dose vs. Time at 2m (~6.5ft)</t>
  </si>
  <si>
    <t>Dose vs. time at 3m (~10ft)</t>
  </si>
  <si>
    <t>Lamp Details</t>
  </si>
  <si>
    <t>Exposure Times (s)</t>
  </si>
  <si>
    <t>Lamp Power</t>
  </si>
  <si>
    <t>UV@1m</t>
  </si>
  <si>
    <t>UV@2m</t>
  </si>
  <si>
    <t>UV@3m</t>
  </si>
  <si>
    <t>Enter Values in Column B</t>
  </si>
  <si>
    <t>Enter Lamp Model</t>
  </si>
  <si>
    <t>Parameter</t>
  </si>
  <si>
    <t>Value</t>
  </si>
  <si>
    <t>Unit</t>
  </si>
  <si>
    <t>Diameter</t>
  </si>
  <si>
    <t>UV Power at Lamp</t>
  </si>
  <si>
    <t>UV Power at 1m</t>
  </si>
  <si>
    <r>
      <t>µW/cm</t>
    </r>
    <r>
      <rPr>
        <b/>
        <vertAlign val="superscript"/>
        <sz val="11"/>
        <color theme="1"/>
        <rFont val="Calibri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</si>
</sst>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vertAlign val="superscript"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vertAlign val="superscript"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vertAlign val="superscript"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6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5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3" fillId="0" borderId="26" xfId="0" applyFont="1" applyBorder="1"/>
    <xf numFmtId="0" fontId="13" fillId="0" borderId="27" xfId="0" applyFont="1" applyBorder="1"/>
    <xf numFmtId="0" fontId="14" fillId="0" borderId="29" xfId="0" applyFont="1" applyBorder="1" applyAlignment="1">
      <alignment horizontal="center"/>
    </xf>
    <xf numFmtId="0" fontId="0" fillId="11" borderId="17" xfId="0" applyFill="1" applyBorder="1"/>
    <xf numFmtId="0" fontId="12" fillId="0" borderId="28" xfId="0" applyFont="1" applyBorder="1" applyAlignment="1">
      <alignment horizontal="center"/>
    </xf>
    <xf numFmtId="0" fontId="3" fillId="5" borderId="10" xfId="0" applyFont="1" applyFill="1" applyBorder="1"/>
    <xf numFmtId="0" fontId="12" fillId="5" borderId="16" xfId="0" applyFont="1" applyFill="1" applyBorder="1"/>
    <xf numFmtId="0" fontId="12" fillId="5" borderId="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3" fillId="11" borderId="17" xfId="0" applyFont="1" applyFill="1" applyBorder="1"/>
    <xf numFmtId="0" fontId="13" fillId="11" borderId="18" xfId="0" applyFont="1" applyFill="1" applyBorder="1"/>
    <xf numFmtId="49" fontId="2" fillId="0" borderId="32" xfId="0" applyNumberFormat="1" applyFont="1" applyBorder="1"/>
    <xf numFmtId="0" fontId="3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0" fontId="1" fillId="6" borderId="22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1" fillId="8" borderId="1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58270-B010-4E49-9880-D93D704A5FED}">
  <dimension ref="A1:X13"/>
  <sheetViews>
    <sheetView topLeftCell="B1" workbookViewId="0" xr3:uid="{90826E14-850B-555B-A1DE-60D06D8AFBF3}">
      <selection activeCell="A14" sqref="A14"/>
    </sheetView>
  </sheetViews>
  <sheetFormatPr defaultRowHeight="15"/>
  <cols>
    <col min="1" max="1" width="23.85546875" bestFit="1" customWidth="1"/>
    <col min="2" max="2" width="8.5703125" bestFit="1" customWidth="1"/>
    <col min="3" max="5" width="9.28515625" bestFit="1" customWidth="1"/>
    <col min="6" max="6" width="10.5703125" bestFit="1" customWidth="1"/>
    <col min="7" max="7" width="10.7109375" bestFit="1" customWidth="1"/>
    <col min="8" max="9" width="9.7109375" bestFit="1" customWidth="1"/>
    <col min="10" max="10" width="9.7109375" customWidth="1"/>
    <col min="11" max="11" width="9.7109375" bestFit="1" customWidth="1"/>
    <col min="12" max="12" width="9.7109375" customWidth="1"/>
    <col min="13" max="13" width="11" customWidth="1"/>
    <col min="14" max="18" width="9.28515625" bestFit="1" customWidth="1"/>
    <col min="19" max="19" width="9.7109375" style="1" customWidth="1"/>
    <col min="20" max="23" width="9.28515625" bestFit="1" customWidth="1"/>
    <col min="24" max="24" width="9.85546875" bestFit="1" customWidth="1"/>
  </cols>
  <sheetData>
    <row r="1" spans="1:24" ht="15.75" thickBot="1"/>
    <row r="2" spans="1:24" ht="29.25" thickBot="1">
      <c r="A2" s="82" t="s">
        <v>0</v>
      </c>
      <c r="B2" s="83"/>
      <c r="C2" s="83"/>
      <c r="D2" s="83"/>
      <c r="E2" s="83"/>
      <c r="F2" s="84"/>
      <c r="G2" s="85" t="s">
        <v>1</v>
      </c>
      <c r="H2" s="86"/>
      <c r="I2" s="86"/>
      <c r="J2" s="86"/>
      <c r="K2" s="86"/>
      <c r="L2" s="87"/>
      <c r="M2" s="79" t="s">
        <v>2</v>
      </c>
      <c r="N2" s="80"/>
      <c r="O2" s="80"/>
      <c r="P2" s="80"/>
      <c r="Q2" s="80"/>
      <c r="R2" s="81"/>
      <c r="S2" s="79" t="s">
        <v>3</v>
      </c>
      <c r="T2" s="80"/>
      <c r="U2" s="80"/>
      <c r="V2" s="80"/>
      <c r="W2" s="80"/>
      <c r="X2" s="81"/>
    </row>
    <row r="3" spans="1:24" ht="42">
      <c r="A3" s="23" t="s">
        <v>4</v>
      </c>
      <c r="B3" s="24" t="s">
        <v>5</v>
      </c>
      <c r="C3" s="25" t="s">
        <v>6</v>
      </c>
      <c r="D3" s="26" t="s">
        <v>7</v>
      </c>
      <c r="E3" s="27" t="s">
        <v>8</v>
      </c>
      <c r="F3" s="26" t="s">
        <v>9</v>
      </c>
      <c r="G3" s="38" t="s">
        <v>10</v>
      </c>
      <c r="H3" s="39" t="s">
        <v>11</v>
      </c>
      <c r="I3" s="39" t="s">
        <v>12</v>
      </c>
      <c r="J3" s="39" t="s">
        <v>13</v>
      </c>
      <c r="K3" s="39" t="s">
        <v>14</v>
      </c>
      <c r="L3" s="40" t="s">
        <v>15</v>
      </c>
      <c r="M3" s="28" t="s">
        <v>16</v>
      </c>
      <c r="N3" s="29" t="s">
        <v>11</v>
      </c>
      <c r="O3" s="30" t="s">
        <v>12</v>
      </c>
      <c r="P3" s="31" t="s">
        <v>13</v>
      </c>
      <c r="Q3" s="32" t="s">
        <v>14</v>
      </c>
      <c r="R3" s="33" t="s">
        <v>15</v>
      </c>
      <c r="S3" s="28" t="s">
        <v>16</v>
      </c>
      <c r="T3" s="29" t="s">
        <v>11</v>
      </c>
      <c r="U3" s="30" t="s">
        <v>12</v>
      </c>
      <c r="V3" s="31" t="s">
        <v>13</v>
      </c>
      <c r="W3" s="32" t="s">
        <v>14</v>
      </c>
      <c r="X3" s="33" t="s">
        <v>15</v>
      </c>
    </row>
    <row r="4" spans="1:24" s="22" customFormat="1" ht="21">
      <c r="A4" s="41" t="s">
        <v>17</v>
      </c>
      <c r="B4" s="13" t="s">
        <v>18</v>
      </c>
      <c r="C4" s="14" t="s">
        <v>18</v>
      </c>
      <c r="D4" s="15" t="s">
        <v>19</v>
      </c>
      <c r="E4" s="15" t="s">
        <v>19</v>
      </c>
      <c r="F4" s="15" t="s">
        <v>20</v>
      </c>
      <c r="G4" s="16" t="s">
        <v>21</v>
      </c>
      <c r="H4" s="17" t="s">
        <v>22</v>
      </c>
      <c r="I4" s="17" t="s">
        <v>22</v>
      </c>
      <c r="J4" s="17" t="s">
        <v>22</v>
      </c>
      <c r="K4" s="17" t="s">
        <v>22</v>
      </c>
      <c r="L4" s="18" t="s">
        <v>22</v>
      </c>
      <c r="M4" s="19" t="s">
        <v>21</v>
      </c>
      <c r="N4" s="17" t="s">
        <v>22</v>
      </c>
      <c r="O4" s="17" t="s">
        <v>22</v>
      </c>
      <c r="P4" s="17" t="s">
        <v>22</v>
      </c>
      <c r="Q4" s="17" t="s">
        <v>22</v>
      </c>
      <c r="R4" s="20" t="s">
        <v>22</v>
      </c>
      <c r="S4" s="21" t="s">
        <v>21</v>
      </c>
      <c r="T4" s="17" t="s">
        <v>22</v>
      </c>
      <c r="U4" s="17" t="s">
        <v>22</v>
      </c>
      <c r="V4" s="17" t="s">
        <v>22</v>
      </c>
      <c r="W4" s="17" t="s">
        <v>22</v>
      </c>
      <c r="X4" s="20" t="s">
        <v>22</v>
      </c>
    </row>
    <row r="5" spans="1:24" ht="21">
      <c r="A5" s="42" t="s">
        <v>23</v>
      </c>
      <c r="B5" s="2">
        <v>15</v>
      </c>
      <c r="C5" s="3">
        <v>843</v>
      </c>
      <c r="D5" s="4">
        <v>105</v>
      </c>
      <c r="E5" s="4">
        <v>35</v>
      </c>
      <c r="F5" s="4">
        <v>1.2</v>
      </c>
      <c r="G5" s="5">
        <v>320</v>
      </c>
      <c r="H5" s="6">
        <f t="shared" ref="H5:H10" si="0">(G5/1000)*10</f>
        <v>3.2</v>
      </c>
      <c r="I5" s="6">
        <f t="shared" ref="I5:I10" si="1">(G5/1000)*60</f>
        <v>19.2</v>
      </c>
      <c r="J5" s="6">
        <f>(G5/1000)*300</f>
        <v>96</v>
      </c>
      <c r="K5" s="6">
        <f t="shared" ref="K5:K10" si="2">(G5/1000)*600</f>
        <v>192</v>
      </c>
      <c r="L5" s="7">
        <f t="shared" ref="L5:L10" si="3">(G5/1000)*3600</f>
        <v>1152</v>
      </c>
      <c r="M5" s="8">
        <f t="shared" ref="M5:M10" si="4">G5/4</f>
        <v>80</v>
      </c>
      <c r="N5" s="36">
        <f t="shared" ref="N5:N10" si="5">(M5/1000)*10</f>
        <v>0.8</v>
      </c>
      <c r="O5" s="36">
        <f t="shared" ref="O5:O10" si="6">(M5/1000)*60</f>
        <v>4.8</v>
      </c>
      <c r="P5" s="36">
        <f t="shared" ref="P5:P10" si="7">(M5/1000)*360</f>
        <v>28.8</v>
      </c>
      <c r="Q5" s="36">
        <f t="shared" ref="Q5:Q10" si="8">(M5/1000)*600</f>
        <v>48</v>
      </c>
      <c r="R5" s="34">
        <f t="shared" ref="R5:R10" si="9">(M5/1000)*3600</f>
        <v>288</v>
      </c>
      <c r="S5" s="8">
        <f t="shared" ref="S5:S10" si="10">G5/9</f>
        <v>35.555555555555557</v>
      </c>
      <c r="T5" s="36">
        <f t="shared" ref="T5:T10" si="11">(S5/1000)*10</f>
        <v>0.35555555555555557</v>
      </c>
      <c r="U5" s="36">
        <f t="shared" ref="U5:U10" si="12">(S5/1000)*60</f>
        <v>2.1333333333333333</v>
      </c>
      <c r="V5" s="36">
        <f t="shared" ref="V5:V10" si="13">(S5/1000)*360</f>
        <v>12.8</v>
      </c>
      <c r="W5" s="36">
        <f t="shared" ref="W5:W10" si="14">(S5/1000)*600</f>
        <v>21.333333333333332</v>
      </c>
      <c r="X5" s="34">
        <f t="shared" ref="X5:X10" si="15">(S5/1000)*3600</f>
        <v>128</v>
      </c>
    </row>
    <row r="6" spans="1:24" ht="21">
      <c r="A6" s="42" t="s">
        <v>24</v>
      </c>
      <c r="B6" s="2">
        <v>15</v>
      </c>
      <c r="C6" s="3">
        <v>1554</v>
      </c>
      <c r="D6" s="4">
        <v>190</v>
      </c>
      <c r="E6" s="4">
        <v>68</v>
      </c>
      <c r="F6" s="4">
        <v>1.2</v>
      </c>
      <c r="G6" s="5">
        <v>500</v>
      </c>
      <c r="H6" s="6">
        <f t="shared" si="0"/>
        <v>5</v>
      </c>
      <c r="I6" s="6">
        <f t="shared" si="1"/>
        <v>30</v>
      </c>
      <c r="J6" s="6">
        <f t="shared" ref="J6:J10" si="16">(G6/1000)*300</f>
        <v>150</v>
      </c>
      <c r="K6" s="6">
        <f t="shared" si="2"/>
        <v>300</v>
      </c>
      <c r="L6" s="7">
        <f t="shared" si="3"/>
        <v>1800</v>
      </c>
      <c r="M6" s="8">
        <f t="shared" si="4"/>
        <v>125</v>
      </c>
      <c r="N6" s="36">
        <f t="shared" si="5"/>
        <v>1.25</v>
      </c>
      <c r="O6" s="36">
        <f t="shared" si="6"/>
        <v>7.5</v>
      </c>
      <c r="P6" s="36">
        <f t="shared" si="7"/>
        <v>45</v>
      </c>
      <c r="Q6" s="36">
        <f t="shared" si="8"/>
        <v>75</v>
      </c>
      <c r="R6" s="34">
        <f t="shared" si="9"/>
        <v>450</v>
      </c>
      <c r="S6" s="8">
        <f t="shared" si="10"/>
        <v>55.555555555555557</v>
      </c>
      <c r="T6" s="36">
        <f t="shared" si="11"/>
        <v>0.55555555555555558</v>
      </c>
      <c r="U6" s="36">
        <f t="shared" si="12"/>
        <v>3.3333333333333335</v>
      </c>
      <c r="V6" s="36">
        <f t="shared" si="13"/>
        <v>20</v>
      </c>
      <c r="W6" s="36">
        <f t="shared" si="14"/>
        <v>33.333333333333336</v>
      </c>
      <c r="X6" s="34">
        <f t="shared" si="15"/>
        <v>200</v>
      </c>
    </row>
    <row r="7" spans="1:24" ht="21">
      <c r="A7" s="42" t="s">
        <v>25</v>
      </c>
      <c r="B7" s="2">
        <v>19</v>
      </c>
      <c r="C7" s="3">
        <v>843</v>
      </c>
      <c r="D7" s="4">
        <v>127</v>
      </c>
      <c r="E7" s="4">
        <v>43</v>
      </c>
      <c r="F7" s="4">
        <v>1.8</v>
      </c>
      <c r="G7" s="5">
        <v>400</v>
      </c>
      <c r="H7" s="6">
        <f t="shared" si="0"/>
        <v>4</v>
      </c>
      <c r="I7" s="6">
        <f t="shared" si="1"/>
        <v>24</v>
      </c>
      <c r="J7" s="6">
        <f t="shared" si="16"/>
        <v>120</v>
      </c>
      <c r="K7" s="6">
        <f t="shared" si="2"/>
        <v>240</v>
      </c>
      <c r="L7" s="7">
        <f t="shared" si="3"/>
        <v>1440</v>
      </c>
      <c r="M7" s="8">
        <f t="shared" si="4"/>
        <v>100</v>
      </c>
      <c r="N7" s="36">
        <f t="shared" si="5"/>
        <v>1</v>
      </c>
      <c r="O7" s="36">
        <f t="shared" si="6"/>
        <v>6</v>
      </c>
      <c r="P7" s="36">
        <f t="shared" si="7"/>
        <v>36</v>
      </c>
      <c r="Q7" s="36">
        <f t="shared" si="8"/>
        <v>60</v>
      </c>
      <c r="R7" s="34">
        <f t="shared" si="9"/>
        <v>360</v>
      </c>
      <c r="S7" s="8">
        <f t="shared" si="10"/>
        <v>44.444444444444443</v>
      </c>
      <c r="T7" s="36">
        <f t="shared" si="11"/>
        <v>0.44444444444444448</v>
      </c>
      <c r="U7" s="36">
        <f t="shared" si="12"/>
        <v>2.666666666666667</v>
      </c>
      <c r="V7" s="36">
        <f t="shared" si="13"/>
        <v>16</v>
      </c>
      <c r="W7" s="36">
        <f t="shared" si="14"/>
        <v>26.666666666666668</v>
      </c>
      <c r="X7" s="34">
        <f t="shared" si="15"/>
        <v>160</v>
      </c>
    </row>
    <row r="8" spans="1:24" ht="21">
      <c r="A8" s="42" t="s">
        <v>26</v>
      </c>
      <c r="B8" s="2">
        <v>19</v>
      </c>
      <c r="C8" s="3">
        <v>1554</v>
      </c>
      <c r="D8" s="4">
        <v>240</v>
      </c>
      <c r="E8" s="4">
        <v>87</v>
      </c>
      <c r="F8" s="4">
        <v>1.8</v>
      </c>
      <c r="G8" s="5">
        <v>630</v>
      </c>
      <c r="H8" s="6">
        <f t="shared" si="0"/>
        <v>6.3</v>
      </c>
      <c r="I8" s="6">
        <f t="shared" si="1"/>
        <v>37.799999999999997</v>
      </c>
      <c r="J8" s="6">
        <f t="shared" si="16"/>
        <v>189</v>
      </c>
      <c r="K8" s="6">
        <f t="shared" si="2"/>
        <v>378</v>
      </c>
      <c r="L8" s="7">
        <f t="shared" si="3"/>
        <v>2268</v>
      </c>
      <c r="M8" s="8">
        <f t="shared" si="4"/>
        <v>157.5</v>
      </c>
      <c r="N8" s="36">
        <f t="shared" si="5"/>
        <v>1.575</v>
      </c>
      <c r="O8" s="36">
        <f t="shared" si="6"/>
        <v>9.4499999999999993</v>
      </c>
      <c r="P8" s="36">
        <f t="shared" si="7"/>
        <v>56.7</v>
      </c>
      <c r="Q8" s="36">
        <f t="shared" si="8"/>
        <v>94.5</v>
      </c>
      <c r="R8" s="34">
        <f t="shared" si="9"/>
        <v>567</v>
      </c>
      <c r="S8" s="8">
        <f t="shared" si="10"/>
        <v>70</v>
      </c>
      <c r="T8" s="36">
        <f t="shared" si="11"/>
        <v>0.70000000000000007</v>
      </c>
      <c r="U8" s="36">
        <f t="shared" si="12"/>
        <v>4.2</v>
      </c>
      <c r="V8" s="36">
        <f t="shared" si="13"/>
        <v>25.200000000000003</v>
      </c>
      <c r="W8" s="36">
        <f t="shared" si="14"/>
        <v>42.000000000000007</v>
      </c>
      <c r="X8" s="34">
        <f t="shared" si="15"/>
        <v>252.00000000000003</v>
      </c>
    </row>
    <row r="9" spans="1:24" ht="21">
      <c r="A9" s="42" t="s">
        <v>27</v>
      </c>
      <c r="B9" s="2">
        <v>19</v>
      </c>
      <c r="C9" s="3">
        <v>843</v>
      </c>
      <c r="D9" s="4">
        <v>172</v>
      </c>
      <c r="E9" s="4">
        <v>54</v>
      </c>
      <c r="F9" s="4">
        <v>2.1</v>
      </c>
      <c r="G9" s="5">
        <v>490</v>
      </c>
      <c r="H9" s="6">
        <f t="shared" si="0"/>
        <v>4.9000000000000004</v>
      </c>
      <c r="I9" s="6">
        <f t="shared" si="1"/>
        <v>29.4</v>
      </c>
      <c r="J9" s="6">
        <f t="shared" si="16"/>
        <v>147</v>
      </c>
      <c r="K9" s="6">
        <f t="shared" si="2"/>
        <v>294</v>
      </c>
      <c r="L9" s="7">
        <f t="shared" si="3"/>
        <v>1764</v>
      </c>
      <c r="M9" s="8">
        <f t="shared" si="4"/>
        <v>122.5</v>
      </c>
      <c r="N9" s="36">
        <f t="shared" si="5"/>
        <v>1.2250000000000001</v>
      </c>
      <c r="O9" s="36">
        <f t="shared" si="6"/>
        <v>7.35</v>
      </c>
      <c r="P9" s="36">
        <f t="shared" si="7"/>
        <v>44.1</v>
      </c>
      <c r="Q9" s="36">
        <f t="shared" si="8"/>
        <v>73.5</v>
      </c>
      <c r="R9" s="34">
        <f t="shared" si="9"/>
        <v>441</v>
      </c>
      <c r="S9" s="8">
        <f t="shared" si="10"/>
        <v>54.444444444444443</v>
      </c>
      <c r="T9" s="36">
        <f t="shared" si="11"/>
        <v>0.5444444444444444</v>
      </c>
      <c r="U9" s="36">
        <f t="shared" si="12"/>
        <v>3.2666666666666666</v>
      </c>
      <c r="V9" s="36">
        <f t="shared" si="13"/>
        <v>19.599999999999998</v>
      </c>
      <c r="W9" s="36">
        <f t="shared" si="14"/>
        <v>32.666666666666664</v>
      </c>
      <c r="X9" s="34">
        <f t="shared" si="15"/>
        <v>196</v>
      </c>
    </row>
    <row r="10" spans="1:24" ht="21.75" thickBot="1">
      <c r="A10" s="43" t="s">
        <v>28</v>
      </c>
      <c r="B10" s="9">
        <v>19</v>
      </c>
      <c r="C10" s="10">
        <v>1554</v>
      </c>
      <c r="D10" s="11">
        <v>320</v>
      </c>
      <c r="E10" s="11">
        <v>105</v>
      </c>
      <c r="F10" s="11">
        <v>2.1</v>
      </c>
      <c r="G10" s="5">
        <v>750</v>
      </c>
      <c r="H10" s="6">
        <f t="shared" si="0"/>
        <v>7.5</v>
      </c>
      <c r="I10" s="6">
        <f t="shared" si="1"/>
        <v>45</v>
      </c>
      <c r="J10" s="6">
        <f t="shared" si="16"/>
        <v>225</v>
      </c>
      <c r="K10" s="6">
        <f t="shared" si="2"/>
        <v>450</v>
      </c>
      <c r="L10" s="7">
        <f t="shared" si="3"/>
        <v>2700</v>
      </c>
      <c r="M10" s="12">
        <f t="shared" si="4"/>
        <v>187.5</v>
      </c>
      <c r="N10" s="37">
        <f t="shared" si="5"/>
        <v>1.875</v>
      </c>
      <c r="O10" s="37">
        <f t="shared" si="6"/>
        <v>11.25</v>
      </c>
      <c r="P10" s="36">
        <f t="shared" si="7"/>
        <v>67.5</v>
      </c>
      <c r="Q10" s="37">
        <f t="shared" si="8"/>
        <v>112.5</v>
      </c>
      <c r="R10" s="35">
        <f t="shared" si="9"/>
        <v>675</v>
      </c>
      <c r="S10" s="12">
        <f t="shared" si="10"/>
        <v>83.333333333333329</v>
      </c>
      <c r="T10" s="37">
        <f t="shared" si="11"/>
        <v>0.83333333333333326</v>
      </c>
      <c r="U10" s="37">
        <f t="shared" si="12"/>
        <v>5</v>
      </c>
      <c r="V10" s="36">
        <f t="shared" si="13"/>
        <v>30</v>
      </c>
      <c r="W10" s="37">
        <f t="shared" si="14"/>
        <v>50</v>
      </c>
      <c r="X10" s="35">
        <f t="shared" si="15"/>
        <v>300</v>
      </c>
    </row>
    <row r="12" spans="1:24" ht="21">
      <c r="A12" s="44" t="s">
        <v>29</v>
      </c>
    </row>
    <row r="13" spans="1:24" ht="21">
      <c r="A13" s="44" t="s">
        <v>30</v>
      </c>
    </row>
  </sheetData>
  <mergeCells count="4">
    <mergeCell ref="M2:R2"/>
    <mergeCell ref="S2:X2"/>
    <mergeCell ref="A2:F2"/>
    <mergeCell ref="G2:L2"/>
  </mergeCells>
  <conditionalFormatting sqref="H5:L10">
    <cfRule type="colorScale" priority="7">
      <colorScale>
        <cfvo type="num" val="20"/>
        <cfvo type="num" val="40"/>
        <cfvo type="num" val="55"/>
        <color rgb="FFF8696B"/>
        <color rgb="FFFFEB84"/>
        <color rgb="FF63BE7B"/>
      </colorScale>
    </cfRule>
    <cfRule type="cellIs" dxfId="0" priority="8" operator="lessThan">
      <formula>25</formula>
    </cfRule>
  </conditionalFormatting>
  <conditionalFormatting sqref="N5:R10">
    <cfRule type="colorScale" priority="6">
      <colorScale>
        <cfvo type="num" val="15"/>
        <cfvo type="num" val="20"/>
        <cfvo type="num" val="25"/>
        <color rgb="FFF8696B"/>
        <color rgb="FFFFEB84"/>
        <color rgb="FF63BE7B"/>
      </colorScale>
    </cfRule>
  </conditionalFormatting>
  <conditionalFormatting sqref="T5:X10">
    <cfRule type="colorScale" priority="5">
      <colorScale>
        <cfvo type="num" val="15"/>
        <cfvo type="num" val="20"/>
        <cfvo type="num" val="25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EC17F-24EE-4C05-AEFA-43EE962B6A58}">
  <dimension ref="A1:W13"/>
  <sheetViews>
    <sheetView tabSelected="1" workbookViewId="0" xr3:uid="{2E9E4C34-7AD2-5D58-B67E-F2D5E4A1FEB5}">
      <selection activeCell="F15" sqref="F15"/>
    </sheetView>
  </sheetViews>
  <sheetFormatPr defaultRowHeight="15"/>
  <cols>
    <col min="1" max="1" width="19.42578125" customWidth="1"/>
    <col min="5" max="5" width="10.42578125" customWidth="1"/>
    <col min="6" max="6" width="12.5703125" customWidth="1"/>
    <col min="7" max="7" width="11.7109375" bestFit="1" customWidth="1"/>
    <col min="8" max="11" width="9.7109375" bestFit="1" customWidth="1"/>
    <col min="12" max="12" width="12.7109375" customWidth="1"/>
    <col min="17" max="17" width="9.85546875" bestFit="1" customWidth="1"/>
    <col min="18" max="18" width="11.7109375" customWidth="1"/>
  </cols>
  <sheetData>
    <row r="1" spans="1:23" ht="21.75" thickBot="1">
      <c r="A1" s="90" t="s">
        <v>31</v>
      </c>
      <c r="B1" s="91"/>
      <c r="C1" s="91"/>
      <c r="D1" s="91"/>
      <c r="E1" s="92"/>
      <c r="F1" s="93" t="s">
        <v>32</v>
      </c>
      <c r="G1" s="94"/>
      <c r="H1" s="94"/>
      <c r="I1" s="94"/>
      <c r="J1" s="94"/>
      <c r="K1" s="95"/>
      <c r="L1" s="93" t="s">
        <v>33</v>
      </c>
      <c r="M1" s="94"/>
      <c r="N1" s="94"/>
      <c r="O1" s="94"/>
      <c r="P1" s="94"/>
      <c r="Q1" s="95"/>
      <c r="R1" s="93" t="s">
        <v>34</v>
      </c>
      <c r="S1" s="94"/>
      <c r="T1" s="94"/>
      <c r="U1" s="94"/>
      <c r="V1" s="94"/>
      <c r="W1" s="95"/>
    </row>
    <row r="2" spans="1:23" ht="23.25" customHeight="1" thickBot="1">
      <c r="A2" s="100" t="s">
        <v>35</v>
      </c>
      <c r="B2" s="101"/>
      <c r="C2" s="101"/>
      <c r="D2" s="101"/>
      <c r="E2" s="102"/>
      <c r="F2" s="60" t="s">
        <v>7</v>
      </c>
      <c r="G2" s="96" t="s">
        <v>36</v>
      </c>
      <c r="H2" s="98"/>
      <c r="I2" s="98"/>
      <c r="J2" s="98"/>
      <c r="K2" s="99"/>
      <c r="L2" s="60" t="s">
        <v>7</v>
      </c>
      <c r="M2" s="96" t="s">
        <v>36</v>
      </c>
      <c r="N2" s="98"/>
      <c r="O2" s="98"/>
      <c r="P2" s="98"/>
      <c r="Q2" s="99"/>
      <c r="R2" s="60" t="s">
        <v>7</v>
      </c>
      <c r="S2" s="96" t="s">
        <v>36</v>
      </c>
      <c r="T2" s="98"/>
      <c r="U2" s="98"/>
      <c r="V2" s="98"/>
      <c r="W2" s="99"/>
    </row>
    <row r="3" spans="1:23" ht="63">
      <c r="A3" s="26" t="s">
        <v>4</v>
      </c>
      <c r="B3" s="26" t="s">
        <v>5</v>
      </c>
      <c r="C3" s="26" t="s">
        <v>6</v>
      </c>
      <c r="D3" s="27" t="s">
        <v>37</v>
      </c>
      <c r="E3" s="27" t="s">
        <v>8</v>
      </c>
      <c r="F3" s="74" t="s">
        <v>38</v>
      </c>
      <c r="G3" s="72">
        <v>10</v>
      </c>
      <c r="H3" s="56">
        <v>60</v>
      </c>
      <c r="I3" s="57">
        <v>300</v>
      </c>
      <c r="J3" s="58">
        <v>600</v>
      </c>
      <c r="K3" s="59">
        <v>3600</v>
      </c>
      <c r="L3" s="76" t="s">
        <v>39</v>
      </c>
      <c r="M3" s="72">
        <v>10</v>
      </c>
      <c r="N3" s="56">
        <v>60</v>
      </c>
      <c r="O3" s="57">
        <v>300</v>
      </c>
      <c r="P3" s="58">
        <v>600</v>
      </c>
      <c r="Q3" s="59">
        <v>3600</v>
      </c>
      <c r="R3" s="77" t="s">
        <v>40</v>
      </c>
      <c r="S3" s="72">
        <v>10</v>
      </c>
      <c r="T3" s="56">
        <v>60</v>
      </c>
      <c r="U3" s="57">
        <v>300</v>
      </c>
      <c r="V3" s="58">
        <v>600</v>
      </c>
      <c r="W3" s="59">
        <v>3600</v>
      </c>
    </row>
    <row r="4" spans="1:23" ht="21.75" thickBot="1">
      <c r="A4" s="64"/>
      <c r="B4" s="64" t="s">
        <v>18</v>
      </c>
      <c r="C4" s="64" t="s">
        <v>18</v>
      </c>
      <c r="D4" s="64" t="s">
        <v>19</v>
      </c>
      <c r="E4" s="64" t="s">
        <v>19</v>
      </c>
      <c r="F4" s="75" t="s">
        <v>21</v>
      </c>
      <c r="G4" s="73" t="s">
        <v>22</v>
      </c>
      <c r="H4" s="67" t="s">
        <v>22</v>
      </c>
      <c r="I4" s="67" t="s">
        <v>22</v>
      </c>
      <c r="J4" s="67" t="s">
        <v>22</v>
      </c>
      <c r="K4" s="68" t="s">
        <v>22</v>
      </c>
      <c r="L4" s="75" t="s">
        <v>21</v>
      </c>
      <c r="M4" s="73" t="s">
        <v>22</v>
      </c>
      <c r="N4" s="67" t="s">
        <v>22</v>
      </c>
      <c r="O4" s="67" t="s">
        <v>22</v>
      </c>
      <c r="P4" s="67" t="s">
        <v>22</v>
      </c>
      <c r="Q4" s="68" t="s">
        <v>22</v>
      </c>
      <c r="R4" s="78" t="s">
        <v>21</v>
      </c>
      <c r="S4" s="73" t="s">
        <v>22</v>
      </c>
      <c r="T4" s="67" t="s">
        <v>22</v>
      </c>
      <c r="U4" s="67" t="s">
        <v>22</v>
      </c>
      <c r="V4" s="67" t="s">
        <v>22</v>
      </c>
      <c r="W4" s="68" t="s">
        <v>22</v>
      </c>
    </row>
    <row r="5" spans="1:23" ht="21.75" thickBot="1">
      <c r="A5" s="63"/>
      <c r="B5" s="65">
        <f>B9</f>
        <v>0</v>
      </c>
      <c r="C5" s="65">
        <f>B10</f>
        <v>0</v>
      </c>
      <c r="D5" s="65">
        <f>B11</f>
        <v>0</v>
      </c>
      <c r="E5" s="65">
        <f>B12</f>
        <v>0</v>
      </c>
      <c r="F5" s="66">
        <f>B13</f>
        <v>0</v>
      </c>
      <c r="G5" s="69">
        <f>(F5/1000)*G3</f>
        <v>0</v>
      </c>
      <c r="H5" s="70">
        <f>(F5/1000)*H3</f>
        <v>0</v>
      </c>
      <c r="I5" s="70">
        <f>(F5/1000)*I3</f>
        <v>0</v>
      </c>
      <c r="J5" s="70">
        <f>(F5/1000)*J3</f>
        <v>0</v>
      </c>
      <c r="K5" s="70">
        <f>(F5/1000)*K3</f>
        <v>0</v>
      </c>
      <c r="L5" s="66">
        <f>B13/4</f>
        <v>0</v>
      </c>
      <c r="M5" s="69">
        <f>(L5/1000)*M3</f>
        <v>0</v>
      </c>
      <c r="N5" s="70">
        <f>(L5/1000)*N3</f>
        <v>0</v>
      </c>
      <c r="O5" s="70">
        <f>(L5/1000)*O3</f>
        <v>0</v>
      </c>
      <c r="P5" s="70">
        <f>(L5/1000)*P3</f>
        <v>0</v>
      </c>
      <c r="Q5" s="70">
        <f>(L5/1000)*Q3</f>
        <v>0</v>
      </c>
      <c r="R5" s="66">
        <f>B13/9</f>
        <v>0</v>
      </c>
      <c r="S5" s="69">
        <f>(R5/1000)*S3</f>
        <v>0</v>
      </c>
      <c r="T5" s="70">
        <f>(R5/1000)*T3</f>
        <v>0</v>
      </c>
      <c r="U5" s="70">
        <f>(R5/1000)*U3</f>
        <v>0</v>
      </c>
      <c r="V5" s="70">
        <f>(R5/1000)*V3</f>
        <v>0</v>
      </c>
      <c r="W5" s="71">
        <f>(R5/1000)*W3</f>
        <v>0</v>
      </c>
    </row>
    <row r="6" spans="1:23" ht="21.75" thickBot="1">
      <c r="A6" s="96" t="s">
        <v>41</v>
      </c>
      <c r="B6" s="97"/>
      <c r="C6" s="97"/>
      <c r="D6" s="45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  <c r="R6" s="46"/>
      <c r="S6" s="46"/>
      <c r="T6" s="46"/>
      <c r="U6" s="46"/>
      <c r="V6" s="46"/>
      <c r="W6" s="47"/>
    </row>
    <row r="7" spans="1:23" ht="16.5" thickBot="1">
      <c r="A7" s="48" t="s">
        <v>42</v>
      </c>
      <c r="B7" s="88"/>
      <c r="C7" s="89"/>
    </row>
    <row r="8" spans="1:23" ht="18.75">
      <c r="A8" s="53" t="s">
        <v>43</v>
      </c>
      <c r="B8" s="54" t="s">
        <v>44</v>
      </c>
      <c r="C8" s="55" t="s">
        <v>45</v>
      </c>
    </row>
    <row r="9" spans="1:23" ht="15.75">
      <c r="A9" s="48" t="s">
        <v>46</v>
      </c>
      <c r="B9" s="51"/>
      <c r="C9" s="52" t="s">
        <v>18</v>
      </c>
    </row>
    <row r="10" spans="1:23" ht="15.75">
      <c r="A10" s="48" t="s">
        <v>6</v>
      </c>
      <c r="B10" s="51"/>
      <c r="C10" s="52" t="s">
        <v>18</v>
      </c>
    </row>
    <row r="11" spans="1:23" ht="15.75">
      <c r="A11" s="48" t="s">
        <v>37</v>
      </c>
      <c r="B11" s="61"/>
      <c r="C11" s="52" t="s">
        <v>19</v>
      </c>
    </row>
    <row r="12" spans="1:23" ht="15.75">
      <c r="A12" s="48" t="s">
        <v>47</v>
      </c>
      <c r="B12" s="61"/>
      <c r="C12" s="52" t="s">
        <v>19</v>
      </c>
    </row>
    <row r="13" spans="1:23" ht="18" thickBot="1">
      <c r="A13" s="49" t="s">
        <v>48</v>
      </c>
      <c r="B13" s="62"/>
      <c r="C13" s="50" t="s">
        <v>49</v>
      </c>
    </row>
  </sheetData>
  <mergeCells count="10">
    <mergeCell ref="B7:C7"/>
    <mergeCell ref="A1:E1"/>
    <mergeCell ref="L1:Q1"/>
    <mergeCell ref="R1:W1"/>
    <mergeCell ref="F1:K1"/>
    <mergeCell ref="A6:C6"/>
    <mergeCell ref="G2:K2"/>
    <mergeCell ref="M2:Q2"/>
    <mergeCell ref="S2:W2"/>
    <mergeCell ref="A2:E2"/>
  </mergeCells>
  <conditionalFormatting sqref="M5:Q6">
    <cfRule type="colorScale" priority="3">
      <colorScale>
        <cfvo type="num" val="15"/>
        <cfvo type="num" val="20"/>
        <cfvo type="num" val="25"/>
        <color rgb="FFF8696B"/>
        <color rgb="FFFFEB84"/>
        <color rgb="FF63BE7B"/>
      </colorScale>
    </cfRule>
  </conditionalFormatting>
  <conditionalFormatting sqref="S5:W6">
    <cfRule type="colorScale" priority="2">
      <colorScale>
        <cfvo type="num" val="15"/>
        <cfvo type="num" val="20"/>
        <cfvo type="num" val="25"/>
        <color rgb="FFF8696B"/>
        <color rgb="FFFFEB84"/>
        <color rgb="FF63BE7B"/>
      </colorScale>
    </cfRule>
  </conditionalFormatting>
  <conditionalFormatting sqref="G5:K6">
    <cfRule type="colorScale" priority="1">
      <colorScale>
        <cfvo type="num" val="15"/>
        <cfvo type="num" val="20"/>
        <cfvo type="num" val="25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8BC5A94C9514F9BDF8EDAEB954121" ma:contentTypeVersion="1" ma:contentTypeDescription="Create a new document." ma:contentTypeScope="" ma:versionID="6e7a51c5351addc3de157140852bd1ae">
  <xsd:schema xmlns:xsd="http://www.w3.org/2001/XMLSchema" xmlns:xs="http://www.w3.org/2001/XMLSchema" xmlns:p="http://schemas.microsoft.com/office/2006/metadata/properties" xmlns:ns2="81cee450-747b-4c48-9532-33dd4cf8e8e2" targetNamespace="http://schemas.microsoft.com/office/2006/metadata/properties" ma:root="true" ma:fieldsID="07ff54c36f8b70f2253ed279550dd6db" ns2:_="">
    <xsd:import namespace="81cee450-747b-4c48-9532-33dd4cf8e8e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ee450-747b-4c48-9532-33dd4cf8e8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073BB0-631D-462A-9313-B94AFFA2D21C}"/>
</file>

<file path=customXml/itemProps2.xml><?xml version="1.0" encoding="utf-8"?>
<ds:datastoreItem xmlns:ds="http://schemas.openxmlformats.org/officeDocument/2006/customXml" ds:itemID="{DC9CD707-15B4-42CB-933F-7565E674961F}"/>
</file>

<file path=customXml/itemProps3.xml><?xml version="1.0" encoding="utf-8"?>
<ds:datastoreItem xmlns:ds="http://schemas.openxmlformats.org/officeDocument/2006/customXml" ds:itemID="{ABB5824F-DA74-4247-B46D-56BA0478CB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Lechten (wlechten)</dc:creator>
  <cp:keywords/>
  <dc:description/>
  <cp:lastModifiedBy>kparekh</cp:lastModifiedBy>
  <cp:revision/>
  <dcterms:created xsi:type="dcterms:W3CDTF">2020-04-28T19:13:14Z</dcterms:created>
  <dcterms:modified xsi:type="dcterms:W3CDTF">2020-06-03T15:28:22Z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0x0101008538BC5A94C9514F9BDF8EDAEB954121</vt:lpwstr>
  </property>
</Properties>
</file>